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rv-fs01\utenti\daniele.provesi\_D_Daniele\17_ONERI_e_COSTO_COSTRUZ\PRAT. ORIG\"/>
    </mc:Choice>
  </mc:AlternateContent>
  <xr:revisionPtr revIDLastSave="0" documentId="13_ncr:1_{CF6CC08F-7822-48B6-9912-948D0E21FA9B}" xr6:coauthVersionLast="47" xr6:coauthVersionMax="47" xr10:uidLastSave="{00000000-0000-0000-0000-000000000000}"/>
  <bookViews>
    <workbookView xWindow="1035" yWindow="270" windowWidth="27420" windowHeight="15600" tabRatio="668" xr2:uid="{00000000-000D-0000-FFFF-FFFF00000000}"/>
  </bookViews>
  <sheets>
    <sheet name="Copertina 2026" sheetId="1" r:id="rId1"/>
    <sheet name="Resid." sheetId="2" r:id="rId2"/>
    <sheet name="Tab. VANI" sheetId="15" r:id="rId3"/>
    <sheet name="classe edif." sheetId="8" r:id="rId4"/>
    <sheet name="det. costo" sheetId="7" r:id="rId5"/>
    <sheet name="TOTALI - Q.E." sheetId="6" r:id="rId6"/>
    <sheet name="dir. segr." sheetId="5" r:id="rId7"/>
    <sheet name="Ambiti PGT" sheetId="17" r:id="rId8"/>
  </sheets>
  <definedNames>
    <definedName name="_xlnm._FilterDatabase" localSheetId="7" hidden="1">'Ambiti PGT'!$B$1:$B$92</definedName>
    <definedName name="_xlnm.Print_Area" localSheetId="7">'Ambiti PGT'!$D$1</definedName>
    <definedName name="_xlnm.Print_Area" localSheetId="3">'classe edif.'!$C$2:$N$78</definedName>
    <definedName name="_xlnm.Print_Area" localSheetId="0">'Copertina 2026'!$B$3:$I$60</definedName>
    <definedName name="_xlnm.Print_Area" localSheetId="4">'det. costo'!$C$2:$H$41</definedName>
    <definedName name="_xlnm.Print_Area" localSheetId="6">'dir. segr.'!$B$2:$G$22</definedName>
    <definedName name="_xlnm.Print_Area" localSheetId="1">'Resid.'!$B$2:$I$33</definedName>
    <definedName name="_xlnm.Print_Area" localSheetId="2">'Tab. VANI'!$C$7:$AC$39</definedName>
    <definedName name="_xlnm.Print_Area" localSheetId="5">'TOTALI - Q.E.'!$B$2:$J$48</definedName>
    <definedName name="_xlnm.Print_Titles" localSheetId="2">'Tab. VANI'!$4:$6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31" i="15" l="1"/>
  <c r="AC386" i="15"/>
  <c r="X386" i="15"/>
  <c r="S386" i="15"/>
  <c r="N386" i="15"/>
  <c r="H386" i="15"/>
  <c r="AC385" i="15"/>
  <c r="X385" i="15"/>
  <c r="S385" i="15"/>
  <c r="N385" i="15"/>
  <c r="H385" i="15"/>
  <c r="AC384" i="15"/>
  <c r="X384" i="15"/>
  <c r="S384" i="15"/>
  <c r="N384" i="15"/>
  <c r="H384" i="15"/>
  <c r="AC383" i="15"/>
  <c r="X383" i="15"/>
  <c r="S383" i="15"/>
  <c r="N383" i="15"/>
  <c r="H383" i="15"/>
  <c r="AC382" i="15"/>
  <c r="X382" i="15"/>
  <c r="S382" i="15"/>
  <c r="N382" i="15"/>
  <c r="H382" i="15"/>
  <c r="AC381" i="15"/>
  <c r="X381" i="15"/>
  <c r="S381" i="15"/>
  <c r="N381" i="15"/>
  <c r="H381" i="15"/>
  <c r="AC380" i="15"/>
  <c r="X380" i="15"/>
  <c r="S380" i="15"/>
  <c r="N380" i="15"/>
  <c r="H380" i="15"/>
  <c r="AC379" i="15"/>
  <c r="X379" i="15"/>
  <c r="S379" i="15"/>
  <c r="N379" i="15"/>
  <c r="H379" i="15"/>
  <c r="AC378" i="15"/>
  <c r="X378" i="15"/>
  <c r="S378" i="15"/>
  <c r="N378" i="15"/>
  <c r="H378" i="15"/>
  <c r="AC377" i="15"/>
  <c r="X377" i="15"/>
  <c r="S377" i="15"/>
  <c r="N377" i="15"/>
  <c r="H377" i="15"/>
  <c r="AC374" i="15"/>
  <c r="X374" i="15"/>
  <c r="S374" i="15"/>
  <c r="N374" i="15"/>
  <c r="H374" i="15"/>
  <c r="AC373" i="15"/>
  <c r="X373" i="15"/>
  <c r="S373" i="15"/>
  <c r="N373" i="15"/>
  <c r="H373" i="15"/>
  <c r="AC372" i="15"/>
  <c r="X372" i="15"/>
  <c r="S372" i="15"/>
  <c r="N372" i="15"/>
  <c r="H372" i="15"/>
  <c r="AC371" i="15"/>
  <c r="X371" i="15"/>
  <c r="S371" i="15"/>
  <c r="N371" i="15"/>
  <c r="H371" i="15"/>
  <c r="AC370" i="15"/>
  <c r="X370" i="15"/>
  <c r="S370" i="15"/>
  <c r="N370" i="15"/>
  <c r="H370" i="15"/>
  <c r="AC369" i="15"/>
  <c r="X369" i="15"/>
  <c r="S369" i="15"/>
  <c r="N369" i="15"/>
  <c r="H369" i="15"/>
  <c r="AC368" i="15"/>
  <c r="X368" i="15"/>
  <c r="S368" i="15"/>
  <c r="N368" i="15"/>
  <c r="H368" i="15"/>
  <c r="AC367" i="15"/>
  <c r="X367" i="15"/>
  <c r="S367" i="15"/>
  <c r="N367" i="15"/>
  <c r="H367" i="15"/>
  <c r="AC366" i="15"/>
  <c r="X366" i="15"/>
  <c r="S366" i="15"/>
  <c r="N366" i="15"/>
  <c r="H366" i="15"/>
  <c r="AC365" i="15"/>
  <c r="X365" i="15"/>
  <c r="S365" i="15"/>
  <c r="N365" i="15"/>
  <c r="H365" i="15"/>
  <c r="AC362" i="15"/>
  <c r="X362" i="15"/>
  <c r="S362" i="15"/>
  <c r="N362" i="15"/>
  <c r="H362" i="15"/>
  <c r="AC361" i="15"/>
  <c r="X361" i="15"/>
  <c r="S361" i="15"/>
  <c r="N361" i="15"/>
  <c r="H361" i="15"/>
  <c r="AC360" i="15"/>
  <c r="X360" i="15"/>
  <c r="S360" i="15"/>
  <c r="N360" i="15"/>
  <c r="H360" i="15"/>
  <c r="AC359" i="15"/>
  <c r="X359" i="15"/>
  <c r="S359" i="15"/>
  <c r="N359" i="15"/>
  <c r="H359" i="15"/>
  <c r="AC358" i="15"/>
  <c r="X358" i="15"/>
  <c r="S358" i="15"/>
  <c r="N358" i="15"/>
  <c r="H358" i="15"/>
  <c r="AC357" i="15"/>
  <c r="X357" i="15"/>
  <c r="S357" i="15"/>
  <c r="N357" i="15"/>
  <c r="H357" i="15"/>
  <c r="AC356" i="15"/>
  <c r="X356" i="15"/>
  <c r="S356" i="15"/>
  <c r="N356" i="15"/>
  <c r="H356" i="15"/>
  <c r="AC355" i="15"/>
  <c r="X355" i="15"/>
  <c r="S355" i="15"/>
  <c r="N355" i="15"/>
  <c r="H355" i="15"/>
  <c r="AC354" i="15"/>
  <c r="X354" i="15"/>
  <c r="S354" i="15"/>
  <c r="N354" i="15"/>
  <c r="H354" i="15"/>
  <c r="AC353" i="15"/>
  <c r="X353" i="15"/>
  <c r="S353" i="15"/>
  <c r="N353" i="15"/>
  <c r="H353" i="15"/>
  <c r="AC350" i="15"/>
  <c r="X350" i="15"/>
  <c r="S350" i="15"/>
  <c r="N350" i="15"/>
  <c r="H350" i="15"/>
  <c r="AC349" i="15"/>
  <c r="X349" i="15"/>
  <c r="S349" i="15"/>
  <c r="N349" i="15"/>
  <c r="H349" i="15"/>
  <c r="AC348" i="15"/>
  <c r="X348" i="15"/>
  <c r="S348" i="15"/>
  <c r="N348" i="15"/>
  <c r="H348" i="15"/>
  <c r="AC347" i="15"/>
  <c r="X347" i="15"/>
  <c r="S347" i="15"/>
  <c r="N347" i="15"/>
  <c r="H347" i="15"/>
  <c r="AC346" i="15"/>
  <c r="X346" i="15"/>
  <c r="S346" i="15"/>
  <c r="N346" i="15"/>
  <c r="H346" i="15"/>
  <c r="AC345" i="15"/>
  <c r="X345" i="15"/>
  <c r="S345" i="15"/>
  <c r="N345" i="15"/>
  <c r="H345" i="15"/>
  <c r="AC344" i="15"/>
  <c r="X344" i="15"/>
  <c r="S344" i="15"/>
  <c r="N344" i="15"/>
  <c r="H344" i="15"/>
  <c r="AC343" i="15"/>
  <c r="X343" i="15"/>
  <c r="S343" i="15"/>
  <c r="N343" i="15"/>
  <c r="H343" i="15"/>
  <c r="AC342" i="15"/>
  <c r="X342" i="15"/>
  <c r="S342" i="15"/>
  <c r="N342" i="15"/>
  <c r="H342" i="15"/>
  <c r="AC341" i="15"/>
  <c r="X341" i="15"/>
  <c r="S341" i="15"/>
  <c r="N341" i="15"/>
  <c r="H341" i="15"/>
  <c r="AC338" i="15"/>
  <c r="X338" i="15"/>
  <c r="S338" i="15"/>
  <c r="N338" i="15"/>
  <c r="H338" i="15"/>
  <c r="AC337" i="15"/>
  <c r="X337" i="15"/>
  <c r="S337" i="15"/>
  <c r="N337" i="15"/>
  <c r="H337" i="15"/>
  <c r="AC336" i="15"/>
  <c r="X336" i="15"/>
  <c r="S336" i="15"/>
  <c r="N336" i="15"/>
  <c r="H336" i="15"/>
  <c r="AC335" i="15"/>
  <c r="X335" i="15"/>
  <c r="S335" i="15"/>
  <c r="N335" i="15"/>
  <c r="H335" i="15"/>
  <c r="AC334" i="15"/>
  <c r="X334" i="15"/>
  <c r="S334" i="15"/>
  <c r="N334" i="15"/>
  <c r="H334" i="15"/>
  <c r="AC333" i="15"/>
  <c r="X333" i="15"/>
  <c r="S333" i="15"/>
  <c r="N333" i="15"/>
  <c r="H333" i="15"/>
  <c r="AC332" i="15"/>
  <c r="X332" i="15"/>
  <c r="S332" i="15"/>
  <c r="N332" i="15"/>
  <c r="H332" i="15"/>
  <c r="AC331" i="15"/>
  <c r="X331" i="15"/>
  <c r="S331" i="15"/>
  <c r="N331" i="15"/>
  <c r="H331" i="15"/>
  <c r="AC330" i="15"/>
  <c r="X330" i="15"/>
  <c r="S330" i="15"/>
  <c r="N330" i="15"/>
  <c r="H330" i="15"/>
  <c r="AC329" i="15"/>
  <c r="X329" i="15"/>
  <c r="S329" i="15"/>
  <c r="N329" i="15"/>
  <c r="H329" i="15"/>
  <c r="AC326" i="15"/>
  <c r="X326" i="15"/>
  <c r="S326" i="15"/>
  <c r="N326" i="15"/>
  <c r="H326" i="15"/>
  <c r="AC325" i="15"/>
  <c r="X325" i="15"/>
  <c r="S325" i="15"/>
  <c r="N325" i="15"/>
  <c r="H325" i="15"/>
  <c r="AC324" i="15"/>
  <c r="X324" i="15"/>
  <c r="S324" i="15"/>
  <c r="N324" i="15"/>
  <c r="H324" i="15"/>
  <c r="AC323" i="15"/>
  <c r="X323" i="15"/>
  <c r="S323" i="15"/>
  <c r="N323" i="15"/>
  <c r="H323" i="15"/>
  <c r="AC322" i="15"/>
  <c r="X322" i="15"/>
  <c r="S322" i="15"/>
  <c r="N322" i="15"/>
  <c r="H322" i="15"/>
  <c r="AC321" i="15"/>
  <c r="X321" i="15"/>
  <c r="S321" i="15"/>
  <c r="N321" i="15"/>
  <c r="H321" i="15"/>
  <c r="AC320" i="15"/>
  <c r="X320" i="15"/>
  <c r="S320" i="15"/>
  <c r="N320" i="15"/>
  <c r="H320" i="15"/>
  <c r="AC319" i="15"/>
  <c r="X319" i="15"/>
  <c r="S319" i="15"/>
  <c r="N319" i="15"/>
  <c r="H319" i="15"/>
  <c r="AC318" i="15"/>
  <c r="X318" i="15"/>
  <c r="S318" i="15"/>
  <c r="N318" i="15"/>
  <c r="H318" i="15"/>
  <c r="AC317" i="15"/>
  <c r="X317" i="15"/>
  <c r="S317" i="15"/>
  <c r="N317" i="15"/>
  <c r="H317" i="15"/>
  <c r="AC314" i="15"/>
  <c r="X314" i="15"/>
  <c r="S314" i="15"/>
  <c r="N314" i="15"/>
  <c r="H314" i="15"/>
  <c r="AC313" i="15"/>
  <c r="X313" i="15"/>
  <c r="S313" i="15"/>
  <c r="N313" i="15"/>
  <c r="H313" i="15"/>
  <c r="AC312" i="15"/>
  <c r="X312" i="15"/>
  <c r="S312" i="15"/>
  <c r="N312" i="15"/>
  <c r="H312" i="15"/>
  <c r="AC311" i="15"/>
  <c r="X311" i="15"/>
  <c r="S311" i="15"/>
  <c r="N311" i="15"/>
  <c r="H311" i="15"/>
  <c r="AC310" i="15"/>
  <c r="X310" i="15"/>
  <c r="S310" i="15"/>
  <c r="N310" i="15"/>
  <c r="H310" i="15"/>
  <c r="AC309" i="15"/>
  <c r="X309" i="15"/>
  <c r="S309" i="15"/>
  <c r="N309" i="15"/>
  <c r="H309" i="15"/>
  <c r="AC308" i="15"/>
  <c r="X308" i="15"/>
  <c r="S308" i="15"/>
  <c r="N308" i="15"/>
  <c r="H308" i="15"/>
  <c r="AC307" i="15"/>
  <c r="X307" i="15"/>
  <c r="S307" i="15"/>
  <c r="N307" i="15"/>
  <c r="H307" i="15"/>
  <c r="AC306" i="15"/>
  <c r="X306" i="15"/>
  <c r="S306" i="15"/>
  <c r="N306" i="15"/>
  <c r="H306" i="15"/>
  <c r="AC305" i="15"/>
  <c r="X305" i="15"/>
  <c r="S305" i="15"/>
  <c r="N305" i="15"/>
  <c r="H305" i="15"/>
  <c r="AC302" i="15"/>
  <c r="X302" i="15"/>
  <c r="S302" i="15"/>
  <c r="N302" i="15"/>
  <c r="H302" i="15"/>
  <c r="AC301" i="15"/>
  <c r="X301" i="15"/>
  <c r="S301" i="15"/>
  <c r="N301" i="15"/>
  <c r="H301" i="15"/>
  <c r="AC300" i="15"/>
  <c r="X300" i="15"/>
  <c r="S300" i="15"/>
  <c r="N300" i="15"/>
  <c r="H300" i="15"/>
  <c r="AC299" i="15"/>
  <c r="X299" i="15"/>
  <c r="S299" i="15"/>
  <c r="N299" i="15"/>
  <c r="H299" i="15"/>
  <c r="AC298" i="15"/>
  <c r="X298" i="15"/>
  <c r="S298" i="15"/>
  <c r="N298" i="15"/>
  <c r="H298" i="15"/>
  <c r="AC297" i="15"/>
  <c r="X297" i="15"/>
  <c r="S297" i="15"/>
  <c r="N297" i="15"/>
  <c r="H297" i="15"/>
  <c r="AC296" i="15"/>
  <c r="X296" i="15"/>
  <c r="S296" i="15"/>
  <c r="N296" i="15"/>
  <c r="H296" i="15"/>
  <c r="AC295" i="15"/>
  <c r="X295" i="15"/>
  <c r="S295" i="15"/>
  <c r="N295" i="15"/>
  <c r="H295" i="15"/>
  <c r="AC294" i="15"/>
  <c r="X294" i="15"/>
  <c r="S294" i="15"/>
  <c r="N294" i="15"/>
  <c r="H294" i="15"/>
  <c r="AC293" i="15"/>
  <c r="X293" i="15"/>
  <c r="S293" i="15"/>
  <c r="N293" i="15"/>
  <c r="H293" i="15"/>
  <c r="AC290" i="15"/>
  <c r="X290" i="15"/>
  <c r="S290" i="15"/>
  <c r="N290" i="15"/>
  <c r="H290" i="15"/>
  <c r="AC289" i="15"/>
  <c r="X289" i="15"/>
  <c r="S289" i="15"/>
  <c r="N289" i="15"/>
  <c r="H289" i="15"/>
  <c r="AC288" i="15"/>
  <c r="X288" i="15"/>
  <c r="S288" i="15"/>
  <c r="N288" i="15"/>
  <c r="H288" i="15"/>
  <c r="AC287" i="15"/>
  <c r="X287" i="15"/>
  <c r="S287" i="15"/>
  <c r="N287" i="15"/>
  <c r="H287" i="15"/>
  <c r="AC286" i="15"/>
  <c r="X286" i="15"/>
  <c r="S286" i="15"/>
  <c r="N286" i="15"/>
  <c r="H286" i="15"/>
  <c r="AC285" i="15"/>
  <c r="X285" i="15"/>
  <c r="S285" i="15"/>
  <c r="N285" i="15"/>
  <c r="H285" i="15"/>
  <c r="AC284" i="15"/>
  <c r="X284" i="15"/>
  <c r="S284" i="15"/>
  <c r="N284" i="15"/>
  <c r="H284" i="15"/>
  <c r="AC283" i="15"/>
  <c r="X283" i="15"/>
  <c r="S283" i="15"/>
  <c r="N283" i="15"/>
  <c r="H283" i="15"/>
  <c r="AC282" i="15"/>
  <c r="X282" i="15"/>
  <c r="S282" i="15"/>
  <c r="N282" i="15"/>
  <c r="H282" i="15"/>
  <c r="AC281" i="15"/>
  <c r="X281" i="15"/>
  <c r="S281" i="15"/>
  <c r="N281" i="15"/>
  <c r="H281" i="15"/>
  <c r="AC278" i="15"/>
  <c r="X278" i="15"/>
  <c r="S278" i="15"/>
  <c r="N278" i="15"/>
  <c r="H278" i="15"/>
  <c r="AC277" i="15"/>
  <c r="X277" i="15"/>
  <c r="S277" i="15"/>
  <c r="N277" i="15"/>
  <c r="H277" i="15"/>
  <c r="AC276" i="15"/>
  <c r="X276" i="15"/>
  <c r="S276" i="15"/>
  <c r="N276" i="15"/>
  <c r="H276" i="15"/>
  <c r="AC275" i="15"/>
  <c r="X275" i="15"/>
  <c r="S275" i="15"/>
  <c r="N275" i="15"/>
  <c r="H275" i="15"/>
  <c r="AC274" i="15"/>
  <c r="X274" i="15"/>
  <c r="S274" i="15"/>
  <c r="N274" i="15"/>
  <c r="H274" i="15"/>
  <c r="AC273" i="15"/>
  <c r="X273" i="15"/>
  <c r="S273" i="15"/>
  <c r="N273" i="15"/>
  <c r="H273" i="15"/>
  <c r="AC272" i="15"/>
  <c r="X272" i="15"/>
  <c r="S272" i="15"/>
  <c r="N272" i="15"/>
  <c r="H272" i="15"/>
  <c r="AC271" i="15"/>
  <c r="X271" i="15"/>
  <c r="S271" i="15"/>
  <c r="N271" i="15"/>
  <c r="H271" i="15"/>
  <c r="AC270" i="15"/>
  <c r="X270" i="15"/>
  <c r="S270" i="15"/>
  <c r="N270" i="15"/>
  <c r="H270" i="15"/>
  <c r="AC269" i="15"/>
  <c r="X269" i="15"/>
  <c r="S269" i="15"/>
  <c r="N269" i="15"/>
  <c r="H269" i="15"/>
  <c r="AC266" i="15"/>
  <c r="X266" i="15"/>
  <c r="S266" i="15"/>
  <c r="N266" i="15"/>
  <c r="H266" i="15"/>
  <c r="AC265" i="15"/>
  <c r="X265" i="15"/>
  <c r="S265" i="15"/>
  <c r="N265" i="15"/>
  <c r="H265" i="15"/>
  <c r="AC264" i="15"/>
  <c r="X264" i="15"/>
  <c r="S264" i="15"/>
  <c r="N264" i="15"/>
  <c r="H264" i="15"/>
  <c r="AC263" i="15"/>
  <c r="X263" i="15"/>
  <c r="S263" i="15"/>
  <c r="N263" i="15"/>
  <c r="H263" i="15"/>
  <c r="AC262" i="15"/>
  <c r="X262" i="15"/>
  <c r="S262" i="15"/>
  <c r="N262" i="15"/>
  <c r="H262" i="15"/>
  <c r="AC261" i="15"/>
  <c r="X261" i="15"/>
  <c r="S261" i="15"/>
  <c r="N261" i="15"/>
  <c r="H261" i="15"/>
  <c r="AC260" i="15"/>
  <c r="X260" i="15"/>
  <c r="S260" i="15"/>
  <c r="N260" i="15"/>
  <c r="H260" i="15"/>
  <c r="AC259" i="15"/>
  <c r="X259" i="15"/>
  <c r="S259" i="15"/>
  <c r="N259" i="15"/>
  <c r="H259" i="15"/>
  <c r="AC258" i="15"/>
  <c r="X258" i="15"/>
  <c r="S258" i="15"/>
  <c r="N258" i="15"/>
  <c r="H258" i="15"/>
  <c r="AC257" i="15"/>
  <c r="X257" i="15"/>
  <c r="S257" i="15"/>
  <c r="N257" i="15"/>
  <c r="H257" i="15"/>
  <c r="AC254" i="15"/>
  <c r="X254" i="15"/>
  <c r="S254" i="15"/>
  <c r="N254" i="15"/>
  <c r="H254" i="15"/>
  <c r="AC253" i="15"/>
  <c r="X253" i="15"/>
  <c r="S253" i="15"/>
  <c r="N253" i="15"/>
  <c r="H253" i="15"/>
  <c r="AC252" i="15"/>
  <c r="X252" i="15"/>
  <c r="S252" i="15"/>
  <c r="N252" i="15"/>
  <c r="H252" i="15"/>
  <c r="AC251" i="15"/>
  <c r="X251" i="15"/>
  <c r="S251" i="15"/>
  <c r="N251" i="15"/>
  <c r="H251" i="15"/>
  <c r="AC250" i="15"/>
  <c r="X250" i="15"/>
  <c r="S250" i="15"/>
  <c r="N250" i="15"/>
  <c r="H250" i="15"/>
  <c r="AC249" i="15"/>
  <c r="X249" i="15"/>
  <c r="S249" i="15"/>
  <c r="N249" i="15"/>
  <c r="H249" i="15"/>
  <c r="AC248" i="15"/>
  <c r="X248" i="15"/>
  <c r="S248" i="15"/>
  <c r="N248" i="15"/>
  <c r="H248" i="15"/>
  <c r="AC247" i="15"/>
  <c r="X247" i="15"/>
  <c r="S247" i="15"/>
  <c r="N247" i="15"/>
  <c r="H247" i="15"/>
  <c r="AC246" i="15"/>
  <c r="X246" i="15"/>
  <c r="S246" i="15"/>
  <c r="N246" i="15"/>
  <c r="H246" i="15"/>
  <c r="AC245" i="15"/>
  <c r="X245" i="15"/>
  <c r="S245" i="15"/>
  <c r="N245" i="15"/>
  <c r="H245" i="15"/>
  <c r="AC242" i="15"/>
  <c r="X242" i="15"/>
  <c r="S242" i="15"/>
  <c r="N242" i="15"/>
  <c r="H242" i="15"/>
  <c r="AC241" i="15"/>
  <c r="X241" i="15"/>
  <c r="S241" i="15"/>
  <c r="N241" i="15"/>
  <c r="H241" i="15"/>
  <c r="AC240" i="15"/>
  <c r="X240" i="15"/>
  <c r="S240" i="15"/>
  <c r="N240" i="15"/>
  <c r="H240" i="15"/>
  <c r="AC239" i="15"/>
  <c r="X239" i="15"/>
  <c r="S239" i="15"/>
  <c r="N239" i="15"/>
  <c r="H239" i="15"/>
  <c r="AC238" i="15"/>
  <c r="X238" i="15"/>
  <c r="S238" i="15"/>
  <c r="N238" i="15"/>
  <c r="H238" i="15"/>
  <c r="AC237" i="15"/>
  <c r="X237" i="15"/>
  <c r="S237" i="15"/>
  <c r="N237" i="15"/>
  <c r="H237" i="15"/>
  <c r="AC236" i="15"/>
  <c r="X236" i="15"/>
  <c r="S236" i="15"/>
  <c r="N236" i="15"/>
  <c r="H236" i="15"/>
  <c r="AC235" i="15"/>
  <c r="X235" i="15"/>
  <c r="S235" i="15"/>
  <c r="N235" i="15"/>
  <c r="H235" i="15"/>
  <c r="AC234" i="15"/>
  <c r="X234" i="15"/>
  <c r="S234" i="15"/>
  <c r="N234" i="15"/>
  <c r="H234" i="15"/>
  <c r="AC233" i="15"/>
  <c r="X233" i="15"/>
  <c r="S233" i="15"/>
  <c r="N233" i="15"/>
  <c r="H233" i="15"/>
  <c r="AC174" i="15"/>
  <c r="X174" i="15"/>
  <c r="S174" i="15"/>
  <c r="N174" i="15"/>
  <c r="H174" i="15"/>
  <c r="AC173" i="15"/>
  <c r="X173" i="15"/>
  <c r="S173" i="15"/>
  <c r="N173" i="15"/>
  <c r="H173" i="15"/>
  <c r="AC172" i="15"/>
  <c r="X172" i="15"/>
  <c r="S172" i="15"/>
  <c r="N172" i="15"/>
  <c r="H172" i="15"/>
  <c r="AC171" i="15"/>
  <c r="X171" i="15"/>
  <c r="S171" i="15"/>
  <c r="N171" i="15"/>
  <c r="H171" i="15"/>
  <c r="AC170" i="15"/>
  <c r="X170" i="15"/>
  <c r="S170" i="15"/>
  <c r="N170" i="15"/>
  <c r="H170" i="15"/>
  <c r="AC169" i="15"/>
  <c r="X169" i="15"/>
  <c r="S169" i="15"/>
  <c r="N169" i="15"/>
  <c r="H169" i="15"/>
  <c r="AC168" i="15"/>
  <c r="X168" i="15"/>
  <c r="S168" i="15"/>
  <c r="N168" i="15"/>
  <c r="H168" i="15"/>
  <c r="AC167" i="15"/>
  <c r="X167" i="15"/>
  <c r="S167" i="15"/>
  <c r="N167" i="15"/>
  <c r="H167" i="15"/>
  <c r="AC166" i="15"/>
  <c r="X166" i="15"/>
  <c r="S166" i="15"/>
  <c r="N166" i="15"/>
  <c r="H166" i="15"/>
  <c r="AC165" i="15"/>
  <c r="X165" i="15"/>
  <c r="S165" i="15"/>
  <c r="N165" i="15"/>
  <c r="H165" i="15"/>
  <c r="AC164" i="15"/>
  <c r="X164" i="15"/>
  <c r="S164" i="15"/>
  <c r="N164" i="15"/>
  <c r="H164" i="15"/>
  <c r="AC163" i="15"/>
  <c r="X163" i="15"/>
  <c r="S163" i="15"/>
  <c r="N163" i="15"/>
  <c r="H163" i="15"/>
  <c r="AC162" i="15"/>
  <c r="X162" i="15"/>
  <c r="S162" i="15"/>
  <c r="N162" i="15"/>
  <c r="H162" i="15"/>
  <c r="AC161" i="15"/>
  <c r="X161" i="15"/>
  <c r="S161" i="15"/>
  <c r="N161" i="15"/>
  <c r="H161" i="15"/>
  <c r="AC160" i="15"/>
  <c r="X160" i="15"/>
  <c r="S160" i="15"/>
  <c r="N160" i="15"/>
  <c r="H160" i="15"/>
  <c r="AC157" i="15"/>
  <c r="X157" i="15"/>
  <c r="S157" i="15"/>
  <c r="N157" i="15"/>
  <c r="H157" i="15"/>
  <c r="AC156" i="15"/>
  <c r="X156" i="15"/>
  <c r="S156" i="15"/>
  <c r="N156" i="15"/>
  <c r="H156" i="15"/>
  <c r="AC155" i="15"/>
  <c r="X155" i="15"/>
  <c r="S155" i="15"/>
  <c r="N155" i="15"/>
  <c r="H155" i="15"/>
  <c r="AC154" i="15"/>
  <c r="X154" i="15"/>
  <c r="S154" i="15"/>
  <c r="N154" i="15"/>
  <c r="H154" i="15"/>
  <c r="AC153" i="15"/>
  <c r="X153" i="15"/>
  <c r="S153" i="15"/>
  <c r="N153" i="15"/>
  <c r="H153" i="15"/>
  <c r="AC152" i="15"/>
  <c r="X152" i="15"/>
  <c r="S152" i="15"/>
  <c r="N152" i="15"/>
  <c r="H152" i="15"/>
  <c r="AC151" i="15"/>
  <c r="X151" i="15"/>
  <c r="S151" i="15"/>
  <c r="N151" i="15"/>
  <c r="H151" i="15"/>
  <c r="AC150" i="15"/>
  <c r="X150" i="15"/>
  <c r="S150" i="15"/>
  <c r="N150" i="15"/>
  <c r="H150" i="15"/>
  <c r="AC149" i="15"/>
  <c r="X149" i="15"/>
  <c r="S149" i="15"/>
  <c r="N149" i="15"/>
  <c r="H149" i="15"/>
  <c r="AC148" i="15"/>
  <c r="X148" i="15"/>
  <c r="S148" i="15"/>
  <c r="N148" i="15"/>
  <c r="H148" i="15"/>
  <c r="AC147" i="15"/>
  <c r="X147" i="15"/>
  <c r="S147" i="15"/>
  <c r="N147" i="15"/>
  <c r="H147" i="15"/>
  <c r="AC146" i="15"/>
  <c r="X146" i="15"/>
  <c r="S146" i="15"/>
  <c r="N146" i="15"/>
  <c r="H146" i="15"/>
  <c r="AC145" i="15"/>
  <c r="X145" i="15"/>
  <c r="S145" i="15"/>
  <c r="N145" i="15"/>
  <c r="H145" i="15"/>
  <c r="AC144" i="15"/>
  <c r="X144" i="15"/>
  <c r="S144" i="15"/>
  <c r="N144" i="15"/>
  <c r="H144" i="15"/>
  <c r="AC143" i="15"/>
  <c r="X143" i="15"/>
  <c r="S143" i="15"/>
  <c r="N143" i="15"/>
  <c r="H143" i="15"/>
  <c r="AC140" i="15"/>
  <c r="X140" i="15"/>
  <c r="S140" i="15"/>
  <c r="N140" i="15"/>
  <c r="H140" i="15"/>
  <c r="AC139" i="15"/>
  <c r="X139" i="15"/>
  <c r="S139" i="15"/>
  <c r="N139" i="15"/>
  <c r="H139" i="15"/>
  <c r="AC138" i="15"/>
  <c r="X138" i="15"/>
  <c r="S138" i="15"/>
  <c r="N138" i="15"/>
  <c r="H138" i="15"/>
  <c r="AC137" i="15"/>
  <c r="X137" i="15"/>
  <c r="S137" i="15"/>
  <c r="N137" i="15"/>
  <c r="H137" i="15"/>
  <c r="AC136" i="15"/>
  <c r="X136" i="15"/>
  <c r="S136" i="15"/>
  <c r="N136" i="15"/>
  <c r="H136" i="15"/>
  <c r="AC135" i="15"/>
  <c r="X135" i="15"/>
  <c r="S135" i="15"/>
  <c r="N135" i="15"/>
  <c r="H135" i="15"/>
  <c r="AC134" i="15"/>
  <c r="X134" i="15"/>
  <c r="S134" i="15"/>
  <c r="N134" i="15"/>
  <c r="H134" i="15"/>
  <c r="AC133" i="15"/>
  <c r="X133" i="15"/>
  <c r="S133" i="15"/>
  <c r="N133" i="15"/>
  <c r="H133" i="15"/>
  <c r="AC132" i="15"/>
  <c r="X132" i="15"/>
  <c r="S132" i="15"/>
  <c r="N132" i="15"/>
  <c r="H132" i="15"/>
  <c r="AC131" i="15"/>
  <c r="X131" i="15"/>
  <c r="S131" i="15"/>
  <c r="N131" i="15"/>
  <c r="H131" i="15"/>
  <c r="AC130" i="15"/>
  <c r="X130" i="15"/>
  <c r="S130" i="15"/>
  <c r="N130" i="15"/>
  <c r="H130" i="15"/>
  <c r="AC129" i="15"/>
  <c r="X129" i="15"/>
  <c r="S129" i="15"/>
  <c r="N129" i="15"/>
  <c r="H129" i="15"/>
  <c r="AC128" i="15"/>
  <c r="X128" i="15"/>
  <c r="S128" i="15"/>
  <c r="N128" i="15"/>
  <c r="H128" i="15"/>
  <c r="AC127" i="15"/>
  <c r="X127" i="15"/>
  <c r="S127" i="15"/>
  <c r="N127" i="15"/>
  <c r="H127" i="15"/>
  <c r="AC126" i="15"/>
  <c r="X126" i="15"/>
  <c r="S126" i="15"/>
  <c r="N126" i="15"/>
  <c r="H126" i="15"/>
  <c r="AC123" i="15"/>
  <c r="X123" i="15"/>
  <c r="S123" i="15"/>
  <c r="N123" i="15"/>
  <c r="H123" i="15"/>
  <c r="AC122" i="15"/>
  <c r="X122" i="15"/>
  <c r="S122" i="15"/>
  <c r="N122" i="15"/>
  <c r="H122" i="15"/>
  <c r="AC121" i="15"/>
  <c r="X121" i="15"/>
  <c r="S121" i="15"/>
  <c r="N121" i="15"/>
  <c r="H121" i="15"/>
  <c r="AC120" i="15"/>
  <c r="X120" i="15"/>
  <c r="S120" i="15"/>
  <c r="N120" i="15"/>
  <c r="H120" i="15"/>
  <c r="AC119" i="15"/>
  <c r="X119" i="15"/>
  <c r="S119" i="15"/>
  <c r="N119" i="15"/>
  <c r="H119" i="15"/>
  <c r="AC118" i="15"/>
  <c r="X118" i="15"/>
  <c r="S118" i="15"/>
  <c r="N118" i="15"/>
  <c r="H118" i="15"/>
  <c r="AC117" i="15"/>
  <c r="X117" i="15"/>
  <c r="S117" i="15"/>
  <c r="N117" i="15"/>
  <c r="H117" i="15"/>
  <c r="AC116" i="15"/>
  <c r="X116" i="15"/>
  <c r="S116" i="15"/>
  <c r="N116" i="15"/>
  <c r="H116" i="15"/>
  <c r="AC115" i="15"/>
  <c r="X115" i="15"/>
  <c r="S115" i="15"/>
  <c r="N115" i="15"/>
  <c r="H115" i="15"/>
  <c r="AC114" i="15"/>
  <c r="X114" i="15"/>
  <c r="S114" i="15"/>
  <c r="N114" i="15"/>
  <c r="H114" i="15"/>
  <c r="AC113" i="15"/>
  <c r="X113" i="15"/>
  <c r="S113" i="15"/>
  <c r="N113" i="15"/>
  <c r="H113" i="15"/>
  <c r="AC112" i="15"/>
  <c r="X112" i="15"/>
  <c r="S112" i="15"/>
  <c r="N112" i="15"/>
  <c r="H112" i="15"/>
  <c r="AC111" i="15"/>
  <c r="X111" i="15"/>
  <c r="S111" i="15"/>
  <c r="N111" i="15"/>
  <c r="H111" i="15"/>
  <c r="AC110" i="15"/>
  <c r="X110" i="15"/>
  <c r="S110" i="15"/>
  <c r="N110" i="15"/>
  <c r="H110" i="15"/>
  <c r="AC109" i="15"/>
  <c r="X109" i="15"/>
  <c r="S109" i="15"/>
  <c r="N109" i="15"/>
  <c r="H109" i="15"/>
  <c r="AC106" i="15"/>
  <c r="X106" i="15"/>
  <c r="S106" i="15"/>
  <c r="N106" i="15"/>
  <c r="H106" i="15"/>
  <c r="AC105" i="15"/>
  <c r="X105" i="15"/>
  <c r="S105" i="15"/>
  <c r="N105" i="15"/>
  <c r="H105" i="15"/>
  <c r="AC104" i="15"/>
  <c r="X104" i="15"/>
  <c r="S104" i="15"/>
  <c r="N104" i="15"/>
  <c r="H104" i="15"/>
  <c r="AC103" i="15"/>
  <c r="X103" i="15"/>
  <c r="S103" i="15"/>
  <c r="N103" i="15"/>
  <c r="H103" i="15"/>
  <c r="AC102" i="15"/>
  <c r="X102" i="15"/>
  <c r="S102" i="15"/>
  <c r="N102" i="15"/>
  <c r="H102" i="15"/>
  <c r="AC101" i="15"/>
  <c r="X101" i="15"/>
  <c r="S101" i="15"/>
  <c r="N101" i="15"/>
  <c r="H101" i="15"/>
  <c r="AC100" i="15"/>
  <c r="X100" i="15"/>
  <c r="S100" i="15"/>
  <c r="N100" i="15"/>
  <c r="H100" i="15"/>
  <c r="AC99" i="15"/>
  <c r="X99" i="15"/>
  <c r="S99" i="15"/>
  <c r="N99" i="15"/>
  <c r="H99" i="15"/>
  <c r="AC98" i="15"/>
  <c r="X98" i="15"/>
  <c r="S98" i="15"/>
  <c r="N98" i="15"/>
  <c r="H98" i="15"/>
  <c r="AC97" i="15"/>
  <c r="X97" i="15"/>
  <c r="S97" i="15"/>
  <c r="N97" i="15"/>
  <c r="H97" i="15"/>
  <c r="AC96" i="15"/>
  <c r="X96" i="15"/>
  <c r="S96" i="15"/>
  <c r="N96" i="15"/>
  <c r="H96" i="15"/>
  <c r="AC95" i="15"/>
  <c r="X95" i="15"/>
  <c r="S95" i="15"/>
  <c r="N95" i="15"/>
  <c r="H95" i="15"/>
  <c r="AC94" i="15"/>
  <c r="X94" i="15"/>
  <c r="S94" i="15"/>
  <c r="N94" i="15"/>
  <c r="H94" i="15"/>
  <c r="AC93" i="15"/>
  <c r="X93" i="15"/>
  <c r="S93" i="15"/>
  <c r="N93" i="15"/>
  <c r="H93" i="15"/>
  <c r="AC92" i="15"/>
  <c r="X92" i="15"/>
  <c r="S92" i="15"/>
  <c r="N92" i="15"/>
  <c r="H92" i="15"/>
  <c r="AC89" i="15"/>
  <c r="X89" i="15"/>
  <c r="S89" i="15"/>
  <c r="N89" i="15"/>
  <c r="H89" i="15"/>
  <c r="AC88" i="15"/>
  <c r="X88" i="15"/>
  <c r="S88" i="15"/>
  <c r="N88" i="15"/>
  <c r="H88" i="15"/>
  <c r="AC87" i="15"/>
  <c r="X87" i="15"/>
  <c r="S87" i="15"/>
  <c r="N87" i="15"/>
  <c r="H87" i="15"/>
  <c r="AC86" i="15"/>
  <c r="X86" i="15"/>
  <c r="S86" i="15"/>
  <c r="N86" i="15"/>
  <c r="H86" i="15"/>
  <c r="AC85" i="15"/>
  <c r="X85" i="15"/>
  <c r="S85" i="15"/>
  <c r="N85" i="15"/>
  <c r="H85" i="15"/>
  <c r="AC84" i="15"/>
  <c r="X84" i="15"/>
  <c r="S84" i="15"/>
  <c r="N84" i="15"/>
  <c r="H84" i="15"/>
  <c r="AC83" i="15"/>
  <c r="X83" i="15"/>
  <c r="S83" i="15"/>
  <c r="N83" i="15"/>
  <c r="H83" i="15"/>
  <c r="AC82" i="15"/>
  <c r="X82" i="15"/>
  <c r="S82" i="15"/>
  <c r="N82" i="15"/>
  <c r="H82" i="15"/>
  <c r="AC81" i="15"/>
  <c r="X81" i="15"/>
  <c r="S81" i="15"/>
  <c r="N81" i="15"/>
  <c r="H81" i="15"/>
  <c r="AC80" i="15"/>
  <c r="X80" i="15"/>
  <c r="S80" i="15"/>
  <c r="N80" i="15"/>
  <c r="H80" i="15"/>
  <c r="AC79" i="15"/>
  <c r="X79" i="15"/>
  <c r="S79" i="15"/>
  <c r="N79" i="15"/>
  <c r="H79" i="15"/>
  <c r="AC78" i="15"/>
  <c r="X78" i="15"/>
  <c r="S78" i="15"/>
  <c r="N78" i="15"/>
  <c r="H78" i="15"/>
  <c r="AC77" i="15"/>
  <c r="X77" i="15"/>
  <c r="S77" i="15"/>
  <c r="N77" i="15"/>
  <c r="H77" i="15"/>
  <c r="AC76" i="15"/>
  <c r="X76" i="15"/>
  <c r="S76" i="15"/>
  <c r="N76" i="15"/>
  <c r="H76" i="15"/>
  <c r="AC75" i="15"/>
  <c r="X75" i="15"/>
  <c r="S75" i="15"/>
  <c r="N75" i="15"/>
  <c r="H75" i="15"/>
  <c r="AC72" i="15"/>
  <c r="X72" i="15"/>
  <c r="S72" i="15"/>
  <c r="N72" i="15"/>
  <c r="H72" i="15"/>
  <c r="AC71" i="15"/>
  <c r="X71" i="15"/>
  <c r="S71" i="15"/>
  <c r="N71" i="15"/>
  <c r="H71" i="15"/>
  <c r="AC70" i="15"/>
  <c r="X70" i="15"/>
  <c r="S70" i="15"/>
  <c r="N70" i="15"/>
  <c r="H70" i="15"/>
  <c r="AC69" i="15"/>
  <c r="X69" i="15"/>
  <c r="S69" i="15"/>
  <c r="N69" i="15"/>
  <c r="H69" i="15"/>
  <c r="AC68" i="15"/>
  <c r="X68" i="15"/>
  <c r="S68" i="15"/>
  <c r="N68" i="15"/>
  <c r="H68" i="15"/>
  <c r="AC67" i="15"/>
  <c r="X67" i="15"/>
  <c r="S67" i="15"/>
  <c r="N67" i="15"/>
  <c r="H67" i="15"/>
  <c r="AC66" i="15"/>
  <c r="X66" i="15"/>
  <c r="S66" i="15"/>
  <c r="N66" i="15"/>
  <c r="H66" i="15"/>
  <c r="AC65" i="15"/>
  <c r="X65" i="15"/>
  <c r="S65" i="15"/>
  <c r="N65" i="15"/>
  <c r="H65" i="15"/>
  <c r="AC64" i="15"/>
  <c r="X64" i="15"/>
  <c r="S64" i="15"/>
  <c r="N64" i="15"/>
  <c r="H64" i="15"/>
  <c r="AC63" i="15"/>
  <c r="X63" i="15"/>
  <c r="S63" i="15"/>
  <c r="N63" i="15"/>
  <c r="H63" i="15"/>
  <c r="AC62" i="15"/>
  <c r="X62" i="15"/>
  <c r="S62" i="15"/>
  <c r="N62" i="15"/>
  <c r="H62" i="15"/>
  <c r="AC61" i="15"/>
  <c r="X61" i="15"/>
  <c r="S61" i="15"/>
  <c r="N61" i="15"/>
  <c r="H61" i="15"/>
  <c r="AC60" i="15"/>
  <c r="X60" i="15"/>
  <c r="S60" i="15"/>
  <c r="N60" i="15"/>
  <c r="H60" i="15"/>
  <c r="AC59" i="15"/>
  <c r="X59" i="15"/>
  <c r="S59" i="15"/>
  <c r="N59" i="15"/>
  <c r="H59" i="15"/>
  <c r="AC58" i="15"/>
  <c r="X58" i="15"/>
  <c r="S58" i="15"/>
  <c r="N58" i="15"/>
  <c r="H58" i="15"/>
  <c r="AC230" i="15"/>
  <c r="X230" i="15"/>
  <c r="S230" i="15"/>
  <c r="N230" i="15"/>
  <c r="H230" i="15"/>
  <c r="AC229" i="15"/>
  <c r="X229" i="15"/>
  <c r="S229" i="15"/>
  <c r="N229" i="15"/>
  <c r="H229" i="15"/>
  <c r="AC228" i="15"/>
  <c r="X228" i="15"/>
  <c r="S228" i="15"/>
  <c r="N228" i="15"/>
  <c r="H228" i="15"/>
  <c r="AC227" i="15"/>
  <c r="X227" i="15"/>
  <c r="S227" i="15"/>
  <c r="N227" i="15"/>
  <c r="H227" i="15"/>
  <c r="AC226" i="15"/>
  <c r="X226" i="15"/>
  <c r="S226" i="15"/>
  <c r="N226" i="15"/>
  <c r="H226" i="15"/>
  <c r="AC225" i="15"/>
  <c r="X225" i="15"/>
  <c r="S225" i="15"/>
  <c r="N225" i="15"/>
  <c r="H225" i="15"/>
  <c r="AC224" i="15"/>
  <c r="X224" i="15"/>
  <c r="S224" i="15"/>
  <c r="N224" i="15"/>
  <c r="H224" i="15"/>
  <c r="AC223" i="15"/>
  <c r="X223" i="15"/>
  <c r="S223" i="15"/>
  <c r="N223" i="15"/>
  <c r="H223" i="15"/>
  <c r="AC222" i="15"/>
  <c r="X222" i="15"/>
  <c r="S222" i="15"/>
  <c r="N222" i="15"/>
  <c r="H222" i="15"/>
  <c r="AC221" i="15"/>
  <c r="X221" i="15"/>
  <c r="S221" i="15"/>
  <c r="N221" i="15"/>
  <c r="H221" i="15"/>
  <c r="N206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AC190" i="15"/>
  <c r="X190" i="15"/>
  <c r="S190" i="15"/>
  <c r="N190" i="15"/>
  <c r="H190" i="15"/>
  <c r="AC189" i="15"/>
  <c r="X189" i="15"/>
  <c r="S189" i="15"/>
  <c r="N189" i="15"/>
  <c r="H189" i="15"/>
  <c r="AC188" i="15"/>
  <c r="X188" i="15"/>
  <c r="S188" i="15"/>
  <c r="N188" i="15"/>
  <c r="H188" i="15"/>
  <c r="AC187" i="15"/>
  <c r="X187" i="15"/>
  <c r="S187" i="15"/>
  <c r="N187" i="15"/>
  <c r="H187" i="15"/>
  <c r="AC186" i="15"/>
  <c r="X186" i="15"/>
  <c r="S186" i="15"/>
  <c r="N186" i="15"/>
  <c r="H186" i="15"/>
  <c r="AC185" i="15"/>
  <c r="X185" i="15"/>
  <c r="S185" i="15"/>
  <c r="N185" i="15"/>
  <c r="H185" i="15"/>
  <c r="AC184" i="15"/>
  <c r="X184" i="15"/>
  <c r="S184" i="15"/>
  <c r="N184" i="15"/>
  <c r="H184" i="15"/>
  <c r="AC183" i="15"/>
  <c r="X183" i="15"/>
  <c r="S183" i="15"/>
  <c r="N183" i="15"/>
  <c r="H183" i="15"/>
  <c r="AC182" i="15"/>
  <c r="X182" i="15"/>
  <c r="S182" i="15"/>
  <c r="N182" i="15"/>
  <c r="H182" i="15"/>
  <c r="AC181" i="15"/>
  <c r="X181" i="15"/>
  <c r="S181" i="15"/>
  <c r="N181" i="15"/>
  <c r="H181" i="15"/>
  <c r="AC180" i="15"/>
  <c r="X180" i="15"/>
  <c r="S180" i="15"/>
  <c r="N180" i="15"/>
  <c r="H180" i="15"/>
  <c r="AC179" i="15"/>
  <c r="X179" i="15"/>
  <c r="S179" i="15"/>
  <c r="N179" i="15"/>
  <c r="H179" i="15"/>
  <c r="AC178" i="15"/>
  <c r="X178" i="15"/>
  <c r="S178" i="15"/>
  <c r="N178" i="15"/>
  <c r="H178" i="15"/>
  <c r="AC177" i="15"/>
  <c r="X177" i="15"/>
  <c r="S177" i="15"/>
  <c r="N177" i="15"/>
  <c r="H177" i="15"/>
  <c r="AC55" i="15"/>
  <c r="X55" i="15"/>
  <c r="S55" i="15"/>
  <c r="N55" i="15"/>
  <c r="H55" i="15"/>
  <c r="AC54" i="15"/>
  <c r="X54" i="15"/>
  <c r="S54" i="15"/>
  <c r="N54" i="15"/>
  <c r="H54" i="15"/>
  <c r="AC53" i="15"/>
  <c r="X53" i="15"/>
  <c r="S53" i="15"/>
  <c r="N53" i="15"/>
  <c r="H53" i="15"/>
  <c r="AC52" i="15"/>
  <c r="X52" i="15"/>
  <c r="S52" i="15"/>
  <c r="N52" i="15"/>
  <c r="H52" i="15"/>
  <c r="AC51" i="15"/>
  <c r="X51" i="15"/>
  <c r="S51" i="15"/>
  <c r="N51" i="15"/>
  <c r="H51" i="15"/>
  <c r="AC50" i="15"/>
  <c r="X50" i="15"/>
  <c r="S50" i="15"/>
  <c r="N50" i="15"/>
  <c r="H50" i="15"/>
  <c r="AC49" i="15"/>
  <c r="X49" i="15"/>
  <c r="S49" i="15"/>
  <c r="N49" i="15"/>
  <c r="H49" i="15"/>
  <c r="AC48" i="15"/>
  <c r="X48" i="15"/>
  <c r="S48" i="15"/>
  <c r="N48" i="15"/>
  <c r="H48" i="15"/>
  <c r="AC47" i="15"/>
  <c r="X47" i="15"/>
  <c r="S47" i="15"/>
  <c r="N47" i="15"/>
  <c r="H47" i="15"/>
  <c r="AC46" i="15"/>
  <c r="X46" i="15"/>
  <c r="S46" i="15"/>
  <c r="N46" i="15"/>
  <c r="H46" i="15"/>
  <c r="AC45" i="15"/>
  <c r="X45" i="15"/>
  <c r="S45" i="15"/>
  <c r="N45" i="15"/>
  <c r="H45" i="15"/>
  <c r="AC44" i="15"/>
  <c r="X44" i="15"/>
  <c r="S44" i="15"/>
  <c r="N44" i="15"/>
  <c r="H44" i="15"/>
  <c r="AC43" i="15"/>
  <c r="X43" i="15"/>
  <c r="S43" i="15"/>
  <c r="N43" i="15"/>
  <c r="H43" i="15"/>
  <c r="AC42" i="15"/>
  <c r="X42" i="15"/>
  <c r="S42" i="15"/>
  <c r="N42" i="15"/>
  <c r="H42" i="15"/>
  <c r="AC41" i="15"/>
  <c r="X41" i="15"/>
  <c r="S41" i="15"/>
  <c r="N41" i="15"/>
  <c r="H41" i="15"/>
  <c r="D65" i="1"/>
  <c r="D66" i="1"/>
  <c r="D43" i="2" l="1"/>
  <c r="D51" i="7" l="1"/>
  <c r="E67" i="6"/>
  <c r="AC218" i="15"/>
  <c r="X218" i="15"/>
  <c r="S218" i="15"/>
  <c r="N218" i="15"/>
  <c r="H218" i="15"/>
  <c r="AC217" i="15"/>
  <c r="X217" i="15"/>
  <c r="S217" i="15"/>
  <c r="N217" i="15"/>
  <c r="H217" i="15"/>
  <c r="AC216" i="15"/>
  <c r="X216" i="15"/>
  <c r="S216" i="15"/>
  <c r="N216" i="15"/>
  <c r="H216" i="15"/>
  <c r="AC215" i="15"/>
  <c r="X215" i="15"/>
  <c r="S215" i="15"/>
  <c r="N215" i="15"/>
  <c r="H215" i="15"/>
  <c r="AC214" i="15"/>
  <c r="X214" i="15"/>
  <c r="S214" i="15"/>
  <c r="N214" i="15"/>
  <c r="H214" i="15"/>
  <c r="AC213" i="15"/>
  <c r="X213" i="15"/>
  <c r="S213" i="15"/>
  <c r="N213" i="15"/>
  <c r="H213" i="15"/>
  <c r="AC212" i="15"/>
  <c r="X212" i="15"/>
  <c r="S212" i="15"/>
  <c r="N212" i="15"/>
  <c r="H212" i="15"/>
  <c r="AC211" i="15"/>
  <c r="X211" i="15"/>
  <c r="S211" i="15"/>
  <c r="N211" i="15"/>
  <c r="H211" i="15"/>
  <c r="AC210" i="15"/>
  <c r="X210" i="15"/>
  <c r="S210" i="15"/>
  <c r="N210" i="15"/>
  <c r="H210" i="15"/>
  <c r="AC209" i="15"/>
  <c r="X209" i="15"/>
  <c r="S209" i="15"/>
  <c r="N209" i="15"/>
  <c r="H209" i="15"/>
  <c r="AC201" i="15"/>
  <c r="X201" i="15"/>
  <c r="S201" i="15"/>
  <c r="H201" i="15"/>
  <c r="AA175" i="15"/>
  <c r="AO175" i="15" s="1"/>
  <c r="V175" i="15"/>
  <c r="AN175" i="15" s="1"/>
  <c r="Q175" i="15"/>
  <c r="AM175" i="15" s="1"/>
  <c r="L175" i="15"/>
  <c r="F175" i="15"/>
  <c r="AT175" i="15" s="1"/>
  <c r="S175" i="15"/>
  <c r="AA158" i="15"/>
  <c r="AO158" i="15" s="1"/>
  <c r="V158" i="15"/>
  <c r="AN158" i="15" s="1"/>
  <c r="Q158" i="15"/>
  <c r="AM158" i="15" s="1"/>
  <c r="L158" i="15"/>
  <c r="F158" i="15"/>
  <c r="AT158" i="15" s="1"/>
  <c r="S158" i="15"/>
  <c r="AA141" i="15"/>
  <c r="AO141" i="15" s="1"/>
  <c r="V141" i="15"/>
  <c r="AN141" i="15" s="1"/>
  <c r="Q141" i="15"/>
  <c r="AM141" i="15" s="1"/>
  <c r="L141" i="15"/>
  <c r="F141" i="15"/>
  <c r="AT141" i="15" s="1"/>
  <c r="X141" i="15"/>
  <c r="AA124" i="15"/>
  <c r="AO124" i="15" s="1"/>
  <c r="V124" i="15"/>
  <c r="AN124" i="15" s="1"/>
  <c r="Q124" i="15"/>
  <c r="AM124" i="15" s="1"/>
  <c r="L124" i="15"/>
  <c r="F124" i="15"/>
  <c r="AT124" i="15" s="1"/>
  <c r="X124" i="15"/>
  <c r="AA107" i="15"/>
  <c r="AO107" i="15" s="1"/>
  <c r="V107" i="15"/>
  <c r="AN107" i="15" s="1"/>
  <c r="Q107" i="15"/>
  <c r="AM107" i="15" s="1"/>
  <c r="L107" i="15"/>
  <c r="F107" i="15"/>
  <c r="AT107" i="15" s="1"/>
  <c r="X107" i="15"/>
  <c r="AN90" i="15"/>
  <c r="AA90" i="15"/>
  <c r="AO90" i="15" s="1"/>
  <c r="V90" i="15"/>
  <c r="Q90" i="15"/>
  <c r="AM90" i="15" s="1"/>
  <c r="L90" i="15"/>
  <c r="F90" i="15"/>
  <c r="AS90" i="15" s="1"/>
  <c r="AC90" i="15"/>
  <c r="H90" i="15"/>
  <c r="AY90" i="15" s="1"/>
  <c r="AA73" i="15"/>
  <c r="V73" i="15"/>
  <c r="Q73" i="15"/>
  <c r="L73" i="15"/>
  <c r="F73" i="15"/>
  <c r="AS73" i="15" s="1"/>
  <c r="X73" i="15"/>
  <c r="L56" i="15"/>
  <c r="F56" i="15"/>
  <c r="AA207" i="15"/>
  <c r="AA219" i="15" s="1"/>
  <c r="V207" i="15"/>
  <c r="V219" i="15" s="1"/>
  <c r="Q207" i="15"/>
  <c r="L207" i="15"/>
  <c r="L219" i="15" s="1"/>
  <c r="AC205" i="15"/>
  <c r="X205" i="15"/>
  <c r="S205" i="15"/>
  <c r="H205" i="15"/>
  <c r="AC204" i="15"/>
  <c r="X204" i="15"/>
  <c r="S204" i="15"/>
  <c r="H204" i="15"/>
  <c r="AC203" i="15"/>
  <c r="X203" i="15"/>
  <c r="S203" i="15"/>
  <c r="H203" i="15"/>
  <c r="AC202" i="15"/>
  <c r="X202" i="15"/>
  <c r="S202" i="15"/>
  <c r="H202" i="15"/>
  <c r="AC200" i="15"/>
  <c r="X200" i="15"/>
  <c r="S200" i="15"/>
  <c r="H200" i="15"/>
  <c r="AC199" i="15"/>
  <c r="X199" i="15"/>
  <c r="S199" i="15"/>
  <c r="H199" i="15"/>
  <c r="AC198" i="15"/>
  <c r="X198" i="15"/>
  <c r="S198" i="15"/>
  <c r="H198" i="15"/>
  <c r="AC197" i="15"/>
  <c r="X197" i="15"/>
  <c r="S197" i="15"/>
  <c r="H197" i="15"/>
  <c r="AC196" i="15"/>
  <c r="X196" i="15"/>
  <c r="S196" i="15"/>
  <c r="H196" i="15"/>
  <c r="AC195" i="15"/>
  <c r="X195" i="15"/>
  <c r="S195" i="15"/>
  <c r="H195" i="15"/>
  <c r="AC194" i="15"/>
  <c r="X194" i="15"/>
  <c r="S194" i="15"/>
  <c r="H194" i="15"/>
  <c r="AC193" i="15"/>
  <c r="X193" i="15"/>
  <c r="S193" i="15"/>
  <c r="H193" i="15"/>
  <c r="AC192" i="15"/>
  <c r="X192" i="15"/>
  <c r="S192" i="15"/>
  <c r="H192" i="15"/>
  <c r="AC191" i="15"/>
  <c r="X191" i="15"/>
  <c r="S191" i="15"/>
  <c r="S207" i="15" s="1"/>
  <c r="H191" i="15"/>
  <c r="AC206" i="15"/>
  <c r="X206" i="15"/>
  <c r="S206" i="15"/>
  <c r="H206" i="15"/>
  <c r="AP90" i="15" l="1"/>
  <c r="AA231" i="15"/>
  <c r="AA243" i="15" s="1"/>
  <c r="S73" i="15"/>
  <c r="X90" i="15"/>
  <c r="S90" i="15"/>
  <c r="S107" i="15"/>
  <c r="S124" i="15"/>
  <c r="S141" i="15"/>
  <c r="N158" i="15"/>
  <c r="N175" i="15"/>
  <c r="V231" i="15"/>
  <c r="S219" i="15"/>
  <c r="S231" i="15" s="1"/>
  <c r="N207" i="15"/>
  <c r="N219" i="15" s="1"/>
  <c r="AC73" i="15"/>
  <c r="N90" i="15"/>
  <c r="H107" i="15"/>
  <c r="AY107" i="15" s="1"/>
  <c r="AC107" i="15"/>
  <c r="AP107" i="15"/>
  <c r="H124" i="15"/>
  <c r="AY124" i="15" s="1"/>
  <c r="AC124" i="15"/>
  <c r="AP124" i="15"/>
  <c r="H141" i="15"/>
  <c r="AY141" i="15" s="1"/>
  <c r="AC141" i="15"/>
  <c r="AP141" i="15"/>
  <c r="X158" i="15"/>
  <c r="X175" i="15"/>
  <c r="Q219" i="15"/>
  <c r="Q231" i="15" s="1"/>
  <c r="L231" i="15"/>
  <c r="AL231" i="15" s="1"/>
  <c r="X207" i="15"/>
  <c r="X219" i="15" s="1"/>
  <c r="H207" i="15"/>
  <c r="AY207" i="15" s="1"/>
  <c r="AC207" i="15"/>
  <c r="AC219" i="15" s="1"/>
  <c r="N107" i="15"/>
  <c r="N124" i="15"/>
  <c r="N141" i="15"/>
  <c r="AZ141" i="15" s="1"/>
  <c r="H158" i="15"/>
  <c r="AY158" i="15" s="1"/>
  <c r="AC158" i="15"/>
  <c r="AP158" i="15"/>
  <c r="H175" i="15"/>
  <c r="AY175" i="15" s="1"/>
  <c r="AC175" i="15"/>
  <c r="AP175" i="15"/>
  <c r="N56" i="15"/>
  <c r="H56" i="15"/>
  <c r="AY56" i="15" s="1"/>
  <c r="AF175" i="15"/>
  <c r="AI175" i="15"/>
  <c r="AE175" i="15"/>
  <c r="AG175" i="15"/>
  <c r="AH175" i="15"/>
  <c r="AS175" i="15"/>
  <c r="AL175" i="15"/>
  <c r="AF158" i="15"/>
  <c r="AI158" i="15"/>
  <c r="AE158" i="15"/>
  <c r="AH158" i="15"/>
  <c r="AG158" i="15"/>
  <c r="AS158" i="15"/>
  <c r="AL158" i="15"/>
  <c r="AF141" i="15"/>
  <c r="AI141" i="15"/>
  <c r="AE141" i="15"/>
  <c r="AH141" i="15"/>
  <c r="AG141" i="15"/>
  <c r="AS141" i="15"/>
  <c r="AL141" i="15"/>
  <c r="AF124" i="15"/>
  <c r="AI124" i="15"/>
  <c r="AE124" i="15"/>
  <c r="AH124" i="15"/>
  <c r="AG124" i="15"/>
  <c r="AS124" i="15"/>
  <c r="AL124" i="15"/>
  <c r="AF107" i="15"/>
  <c r="AG107" i="15"/>
  <c r="AI107" i="15"/>
  <c r="AE107" i="15"/>
  <c r="AH107" i="15"/>
  <c r="AS107" i="15"/>
  <c r="AL107" i="15"/>
  <c r="AT90" i="15"/>
  <c r="AL90" i="15"/>
  <c r="N73" i="15"/>
  <c r="H73" i="15"/>
  <c r="AY73" i="15" s="1"/>
  <c r="AO207" i="15"/>
  <c r="AM207" i="15"/>
  <c r="F207" i="15"/>
  <c r="S56" i="15"/>
  <c r="AN207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AC38" i="15"/>
  <c r="AC37" i="15"/>
  <c r="AC36" i="15"/>
  <c r="AC35" i="15"/>
  <c r="AC34" i="15"/>
  <c r="AC33" i="15"/>
  <c r="AC32" i="15"/>
  <c r="AC31" i="15"/>
  <c r="AC30" i="15"/>
  <c r="AC29" i="15"/>
  <c r="AC28" i="15"/>
  <c r="AC27" i="15"/>
  <c r="AC26" i="15"/>
  <c r="AC25" i="15"/>
  <c r="AC24" i="15"/>
  <c r="X38" i="15"/>
  <c r="X37" i="15"/>
  <c r="X36" i="15"/>
  <c r="X35" i="15"/>
  <c r="X34" i="15"/>
  <c r="X33" i="15"/>
  <c r="X32" i="15"/>
  <c r="X31" i="15"/>
  <c r="X30" i="15"/>
  <c r="X29" i="15"/>
  <c r="X28" i="15"/>
  <c r="X27" i="15"/>
  <c r="X26" i="15"/>
  <c r="X25" i="15"/>
  <c r="X24" i="15"/>
  <c r="S38" i="15"/>
  <c r="S37" i="15"/>
  <c r="S36" i="15"/>
  <c r="S35" i="15"/>
  <c r="S34" i="15"/>
  <c r="S33" i="15"/>
  <c r="S32" i="15"/>
  <c r="S31" i="15"/>
  <c r="S30" i="15"/>
  <c r="S29" i="15"/>
  <c r="S28" i="15"/>
  <c r="S27" i="15"/>
  <c r="S26" i="15"/>
  <c r="S25" i="15"/>
  <c r="S24" i="15"/>
  <c r="AA56" i="15"/>
  <c r="V56" i="15"/>
  <c r="Q56" i="15"/>
  <c r="AA39" i="15"/>
  <c r="AO39" i="15" s="1"/>
  <c r="V39" i="15"/>
  <c r="AN39" i="15" s="1"/>
  <c r="Q39" i="15"/>
  <c r="AM39" i="15" s="1"/>
  <c r="L39" i="15"/>
  <c r="F39" i="15"/>
  <c r="AT39" i="15" s="1"/>
  <c r="AC21" i="15"/>
  <c r="AC20" i="15"/>
  <c r="AC19" i="15"/>
  <c r="AC18" i="15"/>
  <c r="AC17" i="15"/>
  <c r="AC16" i="15"/>
  <c r="AC15" i="15"/>
  <c r="AC14" i="15"/>
  <c r="AC13" i="15"/>
  <c r="AC12" i="15"/>
  <c r="AC11" i="15"/>
  <c r="AC10" i="15"/>
  <c r="AC9" i="15"/>
  <c r="AC8" i="15"/>
  <c r="AC7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8" i="15"/>
  <c r="X7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V22" i="15"/>
  <c r="AA22" i="15"/>
  <c r="Q22" i="15"/>
  <c r="L22" i="15"/>
  <c r="F22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H10" i="2"/>
  <c r="AZ175" i="15" l="1"/>
  <c r="AZ158" i="15"/>
  <c r="AZ124" i="15"/>
  <c r="AZ90" i="15"/>
  <c r="H219" i="15"/>
  <c r="AY219" i="15" s="1"/>
  <c r="AZ107" i="15"/>
  <c r="X231" i="15"/>
  <c r="AZ219" i="15"/>
  <c r="AC231" i="15"/>
  <c r="AC243" i="15" s="1"/>
  <c r="AZ207" i="15"/>
  <c r="S243" i="15"/>
  <c r="S255" i="15" s="1"/>
  <c r="AN231" i="15"/>
  <c r="AO231" i="15"/>
  <c r="AA255" i="15"/>
  <c r="F219" i="15"/>
  <c r="AZ73" i="15"/>
  <c r="N231" i="15"/>
  <c r="N243" i="15" s="1"/>
  <c r="V243" i="15"/>
  <c r="V255" i="15" s="1"/>
  <c r="AP231" i="15"/>
  <c r="AM231" i="15"/>
  <c r="Q243" i="15"/>
  <c r="AO243" i="15"/>
  <c r="AA267" i="15"/>
  <c r="L243" i="15"/>
  <c r="AF90" i="15"/>
  <c r="AI90" i="15"/>
  <c r="AE90" i="15"/>
  <c r="AH90" i="15"/>
  <c r="AG90" i="15"/>
  <c r="H39" i="15"/>
  <c r="AY39" i="15" s="1"/>
  <c r="N39" i="15"/>
  <c r="AC56" i="15"/>
  <c r="X56" i="15"/>
  <c r="AZ56" i="15" s="1"/>
  <c r="AS207" i="15"/>
  <c r="AT207" i="15"/>
  <c r="AL207" i="15"/>
  <c r="AP207" i="15"/>
  <c r="AC39" i="15"/>
  <c r="X39" i="15"/>
  <c r="S22" i="15"/>
  <c r="S39" i="15"/>
  <c r="H22" i="15"/>
  <c r="AY22" i="15" s="1"/>
  <c r="X22" i="15"/>
  <c r="AC22" i="15"/>
  <c r="N22" i="15"/>
  <c r="AS39" i="15"/>
  <c r="AF39" i="15"/>
  <c r="AI39" i="15"/>
  <c r="AE39" i="15"/>
  <c r="AG39" i="15"/>
  <c r="AH39" i="15"/>
  <c r="AL39" i="15"/>
  <c r="AP39" i="15"/>
  <c r="D64" i="1"/>
  <c r="H231" i="15" l="1"/>
  <c r="AZ39" i="15"/>
  <c r="AP243" i="15"/>
  <c r="AL243" i="15"/>
  <c r="AM243" i="15"/>
  <c r="AO267" i="15"/>
  <c r="V267" i="15"/>
  <c r="AN243" i="15"/>
  <c r="F231" i="15"/>
  <c r="Q255" i="15"/>
  <c r="Q267" i="15" s="1"/>
  <c r="AN255" i="15"/>
  <c r="V279" i="15"/>
  <c r="AZ22" i="15"/>
  <c r="L255" i="15"/>
  <c r="L267" i="15" s="1"/>
  <c r="AZ231" i="15"/>
  <c r="N255" i="15"/>
  <c r="AO255" i="15"/>
  <c r="AA279" i="15"/>
  <c r="AA291" i="15" s="1"/>
  <c r="S267" i="15"/>
  <c r="X243" i="15"/>
  <c r="AC255" i="15"/>
  <c r="AF207" i="15"/>
  <c r="AI207" i="15"/>
  <c r="AE207" i="15"/>
  <c r="AH207" i="15"/>
  <c r="AG207" i="15"/>
  <c r="C7" i="6"/>
  <c r="H243" i="15" l="1"/>
  <c r="AY243" i="15" s="1"/>
  <c r="AN279" i="15"/>
  <c r="AO291" i="15"/>
  <c r="AZ255" i="15"/>
  <c r="AM267" i="15"/>
  <c r="N267" i="15"/>
  <c r="N279" i="15" s="1"/>
  <c r="X255" i="15"/>
  <c r="X267" i="15" s="1"/>
  <c r="AT231" i="15"/>
  <c r="AS231" i="15"/>
  <c r="AP267" i="15"/>
  <c r="AL267" i="15"/>
  <c r="AM255" i="15"/>
  <c r="Q279" i="15"/>
  <c r="Q291" i="15" s="1"/>
  <c r="V291" i="15"/>
  <c r="V303" i="15" s="1"/>
  <c r="AN267" i="15"/>
  <c r="AO279" i="15"/>
  <c r="AA303" i="15"/>
  <c r="AP255" i="15"/>
  <c r="L279" i="15"/>
  <c r="L291" i="15" s="1"/>
  <c r="AL255" i="15"/>
  <c r="AZ243" i="15"/>
  <c r="S279" i="15"/>
  <c r="F243" i="15"/>
  <c r="H255" i="15"/>
  <c r="H267" i="15" s="1"/>
  <c r="AC267" i="15"/>
  <c r="G47" i="6"/>
  <c r="E21" i="5"/>
  <c r="E22" i="5" s="1"/>
  <c r="AM291" i="15" l="1"/>
  <c r="AN303" i="15"/>
  <c r="AI231" i="15"/>
  <c r="AE231" i="15"/>
  <c r="AH231" i="15"/>
  <c r="AF231" i="15"/>
  <c r="AG231" i="15"/>
  <c r="AN291" i="15"/>
  <c r="V315" i="15"/>
  <c r="AP291" i="15"/>
  <c r="AL291" i="15"/>
  <c r="AZ267" i="15"/>
  <c r="N291" i="15"/>
  <c r="AO303" i="15"/>
  <c r="AM279" i="15"/>
  <c r="Q303" i="15"/>
  <c r="Q315" i="15" s="1"/>
  <c r="AY267" i="15"/>
  <c r="S291" i="15"/>
  <c r="AY255" i="15"/>
  <c r="H279" i="15"/>
  <c r="H291" i="15" s="1"/>
  <c r="AT243" i="15"/>
  <c r="AS243" i="15"/>
  <c r="AP279" i="15"/>
  <c r="L303" i="15"/>
  <c r="AL279" i="15"/>
  <c r="F255" i="15"/>
  <c r="F267" i="15" s="1"/>
  <c r="X279" i="15"/>
  <c r="X291" i="15" s="1"/>
  <c r="AA315" i="15"/>
  <c r="AC279" i="15"/>
  <c r="E21" i="1"/>
  <c r="AZ279" i="15" l="1"/>
  <c r="AM315" i="15"/>
  <c r="N303" i="15"/>
  <c r="N315" i="15" s="1"/>
  <c r="AO315" i="15"/>
  <c r="AP303" i="15"/>
  <c r="AL303" i="15"/>
  <c r="AY291" i="15"/>
  <c r="AA327" i="15"/>
  <c r="AA339" i="15" s="1"/>
  <c r="AN315" i="15"/>
  <c r="AT267" i="15"/>
  <c r="AS267" i="15"/>
  <c r="AF243" i="15"/>
  <c r="AE243" i="15"/>
  <c r="AH243" i="15"/>
  <c r="AG243" i="15"/>
  <c r="AI243" i="15"/>
  <c r="X303" i="15"/>
  <c r="X315" i="15" s="1"/>
  <c r="AY279" i="15"/>
  <c r="H303" i="15"/>
  <c r="H315" i="15" s="1"/>
  <c r="V327" i="15"/>
  <c r="AT255" i="15"/>
  <c r="F279" i="15"/>
  <c r="AS255" i="15"/>
  <c r="AM303" i="15"/>
  <c r="Q327" i="15"/>
  <c r="Q339" i="15" s="1"/>
  <c r="AC291" i="15"/>
  <c r="AZ291" i="15" s="1"/>
  <c r="L315" i="15"/>
  <c r="L327" i="15" s="1"/>
  <c r="S303" i="15"/>
  <c r="H23" i="2"/>
  <c r="I23" i="2" s="1"/>
  <c r="H22" i="2"/>
  <c r="I22" i="2" s="1"/>
  <c r="E72" i="8"/>
  <c r="E73" i="8" s="1"/>
  <c r="H17" i="2"/>
  <c r="I17" i="2" s="1"/>
  <c r="H16" i="2"/>
  <c r="I16" i="2" s="1"/>
  <c r="C2" i="5"/>
  <c r="E2" i="5"/>
  <c r="E5" i="5"/>
  <c r="G7" i="6"/>
  <c r="G10" i="6"/>
  <c r="G12" i="6"/>
  <c r="C2" i="7"/>
  <c r="E2" i="7"/>
  <c r="E3" i="7"/>
  <c r="C2" i="8"/>
  <c r="H2" i="8"/>
  <c r="H3" i="8"/>
  <c r="J35" i="8"/>
  <c r="J36" i="8"/>
  <c r="J37" i="8"/>
  <c r="J38" i="8"/>
  <c r="J39" i="8"/>
  <c r="J40" i="8"/>
  <c r="L41" i="8"/>
  <c r="K56" i="8"/>
  <c r="K57" i="8" s="1"/>
  <c r="E88" i="8"/>
  <c r="E89" i="8" s="1"/>
  <c r="AL22" i="15"/>
  <c r="AM22" i="15"/>
  <c r="AN22" i="15"/>
  <c r="AL56" i="15"/>
  <c r="AM56" i="15"/>
  <c r="AN73" i="15"/>
  <c r="AO73" i="15"/>
  <c r="B2" i="2"/>
  <c r="F2" i="2"/>
  <c r="F3" i="2"/>
  <c r="I6" i="2"/>
  <c r="I7" i="2"/>
  <c r="I12" i="2"/>
  <c r="I13" i="2"/>
  <c r="I18" i="2"/>
  <c r="I19" i="2"/>
  <c r="AC303" i="15" l="1"/>
  <c r="AZ303" i="15" s="1"/>
  <c r="AP327" i="15"/>
  <c r="AL327" i="15"/>
  <c r="AN327" i="15"/>
  <c r="AC315" i="15"/>
  <c r="AS279" i="15"/>
  <c r="AT279" i="15"/>
  <c r="F291" i="15"/>
  <c r="F303" i="15" s="1"/>
  <c r="AM327" i="15"/>
  <c r="Q351" i="15"/>
  <c r="Q363" i="15" s="1"/>
  <c r="AE255" i="15"/>
  <c r="AH255" i="15"/>
  <c r="AF255" i="15"/>
  <c r="AG255" i="15"/>
  <c r="AI255" i="15"/>
  <c r="X327" i="15"/>
  <c r="AH267" i="15"/>
  <c r="AF267" i="15"/>
  <c r="AI267" i="15"/>
  <c r="AE267" i="15"/>
  <c r="AG267" i="15"/>
  <c r="AO327" i="15"/>
  <c r="AA351" i="15"/>
  <c r="AA363" i="15" s="1"/>
  <c r="N327" i="15"/>
  <c r="S315" i="15"/>
  <c r="AY315" i="15"/>
  <c r="AM339" i="15"/>
  <c r="AP315" i="15"/>
  <c r="L339" i="15"/>
  <c r="L351" i="15" s="1"/>
  <c r="AL315" i="15"/>
  <c r="AY303" i="15"/>
  <c r="H327" i="15"/>
  <c r="H339" i="15" s="1"/>
  <c r="V339" i="15"/>
  <c r="V351" i="15" s="1"/>
  <c r="AO339" i="15"/>
  <c r="I15" i="2"/>
  <c r="H11" i="2"/>
  <c r="I11" i="2" s="1"/>
  <c r="I21" i="2"/>
  <c r="I9" i="2"/>
  <c r="I8" i="2"/>
  <c r="I10" i="2"/>
  <c r="AP56" i="15"/>
  <c r="AP22" i="15"/>
  <c r="AT22" i="15"/>
  <c r="I14" i="2"/>
  <c r="I20" i="2"/>
  <c r="AS22" i="15"/>
  <c r="M22" i="2"/>
  <c r="AL73" i="15"/>
  <c r="AS56" i="15"/>
  <c r="AP73" i="15"/>
  <c r="AT56" i="15"/>
  <c r="AO22" i="15"/>
  <c r="AN56" i="15"/>
  <c r="AO56" i="15"/>
  <c r="M12" i="2"/>
  <c r="M16" i="2"/>
  <c r="M6" i="2"/>
  <c r="M18" i="2"/>
  <c r="E65" i="6"/>
  <c r="D41" i="2"/>
  <c r="D49" i="7"/>
  <c r="D30" i="5"/>
  <c r="I37" i="6"/>
  <c r="AT73" i="15"/>
  <c r="AE73" i="15" s="1"/>
  <c r="AM73" i="15"/>
  <c r="AZ315" i="15" l="1"/>
  <c r="AM363" i="15"/>
  <c r="AO351" i="15"/>
  <c r="AA375" i="15"/>
  <c r="AO375" i="15" s="1"/>
  <c r="AM351" i="15"/>
  <c r="Q375" i="15"/>
  <c r="AM375" i="15" s="1"/>
  <c r="AT291" i="15"/>
  <c r="F315" i="15"/>
  <c r="AS291" i="15"/>
  <c r="S327" i="15"/>
  <c r="AY327" i="15"/>
  <c r="H351" i="15"/>
  <c r="H363" i="15" s="1"/>
  <c r="AT303" i="15"/>
  <c r="AS303" i="15"/>
  <c r="AP351" i="15"/>
  <c r="AL351" i="15"/>
  <c r="AO363" i="15"/>
  <c r="V363" i="15"/>
  <c r="V375" i="15" s="1"/>
  <c r="AN375" i="15" s="1"/>
  <c r="AN339" i="15"/>
  <c r="AP339" i="15"/>
  <c r="L363" i="15"/>
  <c r="L375" i="15" s="1"/>
  <c r="AL339" i="15"/>
  <c r="X339" i="15"/>
  <c r="X351" i="15" s="1"/>
  <c r="AF279" i="15"/>
  <c r="AG279" i="15"/>
  <c r="AE279" i="15"/>
  <c r="AI279" i="15"/>
  <c r="AH279" i="15"/>
  <c r="AC327" i="15"/>
  <c r="AC339" i="15" s="1"/>
  <c r="AY339" i="15"/>
  <c r="N339" i="15"/>
  <c r="N351" i="15" s="1"/>
  <c r="AN351" i="15"/>
  <c r="AN219" i="15"/>
  <c r="AM219" i="15"/>
  <c r="AL219" i="15"/>
  <c r="AS219" i="15"/>
  <c r="AO219" i="15"/>
  <c r="AT219" i="15"/>
  <c r="AH219" i="15" s="1"/>
  <c r="AP219" i="15"/>
  <c r="D15" i="5"/>
  <c r="D29" i="5"/>
  <c r="G14" i="6"/>
  <c r="E45" i="6" s="1"/>
  <c r="C14" i="6"/>
  <c r="C43" i="6"/>
  <c r="M14" i="2"/>
  <c r="M10" i="2"/>
  <c r="P10" i="2" s="1"/>
  <c r="M8" i="2"/>
  <c r="M20" i="2"/>
  <c r="H28" i="2"/>
  <c r="H32" i="2" s="1"/>
  <c r="H27" i="2"/>
  <c r="H31" i="2" s="1"/>
  <c r="AE22" i="15"/>
  <c r="AG22" i="15"/>
  <c r="AI22" i="15"/>
  <c r="AF22" i="15"/>
  <c r="AH22" i="15"/>
  <c r="AE56" i="15"/>
  <c r="AF56" i="15"/>
  <c r="AI56" i="15"/>
  <c r="AH56" i="15"/>
  <c r="AG56" i="15"/>
  <c r="E66" i="6"/>
  <c r="D42" i="2"/>
  <c r="D50" i="7"/>
  <c r="P6" i="2"/>
  <c r="AH73" i="15"/>
  <c r="AI73" i="15"/>
  <c r="AF73" i="15"/>
  <c r="AG73" i="15"/>
  <c r="AZ327" i="15" l="1"/>
  <c r="AA387" i="15"/>
  <c r="AO387" i="15" s="1"/>
  <c r="S339" i="15"/>
  <c r="AZ339" i="15" s="1"/>
  <c r="AI303" i="15"/>
  <c r="AF303" i="15"/>
  <c r="AH303" i="15"/>
  <c r="AG303" i="15"/>
  <c r="AE303" i="15"/>
  <c r="AT315" i="15"/>
  <c r="AS315" i="15"/>
  <c r="N363" i="15"/>
  <c r="N375" i="15" s="1"/>
  <c r="AP375" i="15"/>
  <c r="AL375" i="15"/>
  <c r="AY363" i="15"/>
  <c r="X363" i="15"/>
  <c r="X375" i="15" s="1"/>
  <c r="F327" i="15"/>
  <c r="F339" i="15" s="1"/>
  <c r="AY351" i="15"/>
  <c r="H375" i="15"/>
  <c r="AY375" i="15" s="1"/>
  <c r="Q387" i="15"/>
  <c r="AM387" i="15" s="1"/>
  <c r="AN363" i="15"/>
  <c r="V387" i="15"/>
  <c r="AN387" i="15" s="1"/>
  <c r="AC351" i="15"/>
  <c r="AC363" i="15" s="1"/>
  <c r="AP363" i="15"/>
  <c r="L387" i="15"/>
  <c r="AL363" i="15"/>
  <c r="AI291" i="15"/>
  <c r="AE291" i="15"/>
  <c r="AF291" i="15"/>
  <c r="AH291" i="15"/>
  <c r="AG291" i="15"/>
  <c r="AI219" i="15"/>
  <c r="AF219" i="15"/>
  <c r="AG219" i="15"/>
  <c r="AE219" i="15"/>
  <c r="P8" i="2"/>
  <c r="H37" i="2"/>
  <c r="I19" i="6"/>
  <c r="I35" i="6" s="1"/>
  <c r="I18" i="6"/>
  <c r="I34" i="6" s="1"/>
  <c r="H36" i="2"/>
  <c r="H33" i="2"/>
  <c r="G16" i="6"/>
  <c r="S351" i="15" l="1"/>
  <c r="S363" i="15" s="1"/>
  <c r="AZ363" i="15" s="1"/>
  <c r="AT339" i="15"/>
  <c r="AS339" i="15"/>
  <c r="AC375" i="15"/>
  <c r="AC387" i="15" s="1"/>
  <c r="X387" i="15"/>
  <c r="AP387" i="15"/>
  <c r="AL387" i="15"/>
  <c r="AZ351" i="15"/>
  <c r="AT327" i="15"/>
  <c r="F351" i="15"/>
  <c r="AS327" i="15"/>
  <c r="H387" i="15"/>
  <c r="AY387" i="15" s="1"/>
  <c r="N387" i="15"/>
  <c r="AE315" i="15"/>
  <c r="AG315" i="15"/>
  <c r="AF315" i="15"/>
  <c r="AH315" i="15"/>
  <c r="AI315" i="15"/>
  <c r="S375" i="15"/>
  <c r="H38" i="2"/>
  <c r="AZ375" i="15" l="1"/>
  <c r="S387" i="15"/>
  <c r="AZ387" i="15" s="1"/>
  <c r="AI339" i="15"/>
  <c r="AE339" i="15"/>
  <c r="AH339" i="15"/>
  <c r="AF339" i="15"/>
  <c r="AG339" i="15"/>
  <c r="AT351" i="15"/>
  <c r="AS351" i="15"/>
  <c r="AE327" i="15"/>
  <c r="AG327" i="15"/>
  <c r="AF327" i="15"/>
  <c r="AH327" i="15"/>
  <c r="AI327" i="15"/>
  <c r="F363" i="15"/>
  <c r="F375" i="15" s="1"/>
  <c r="AZ4" i="15" l="1"/>
  <c r="AT375" i="15"/>
  <c r="AS375" i="15"/>
  <c r="AT363" i="15"/>
  <c r="F387" i="15"/>
  <c r="AS363" i="15"/>
  <c r="AF351" i="15"/>
  <c r="AG351" i="15"/>
  <c r="AI351" i="15"/>
  <c r="AE351" i="15"/>
  <c r="AH351" i="15"/>
  <c r="AY4" i="15"/>
  <c r="AO4" i="15"/>
  <c r="F27" i="8" s="1"/>
  <c r="AF375" i="15" l="1"/>
  <c r="AH375" i="15"/>
  <c r="AI375" i="15"/>
  <c r="AE375" i="15"/>
  <c r="AG375" i="15"/>
  <c r="AT387" i="15"/>
  <c r="AS387" i="15"/>
  <c r="AF363" i="15"/>
  <c r="AH363" i="15"/>
  <c r="AG363" i="15"/>
  <c r="AI363" i="15"/>
  <c r="AE363" i="15"/>
  <c r="AN4" i="15"/>
  <c r="F26" i="8" s="1"/>
  <c r="AM4" i="15"/>
  <c r="AL4" i="15"/>
  <c r="AF387" i="15" l="1"/>
  <c r="AF4" i="15" s="1"/>
  <c r="F12" i="8" s="1"/>
  <c r="AH387" i="15"/>
  <c r="AH4" i="15" s="1"/>
  <c r="F14" i="8" s="1"/>
  <c r="AG387" i="15"/>
  <c r="AG4" i="15" s="1"/>
  <c r="F13" i="8" s="1"/>
  <c r="AI387" i="15"/>
  <c r="AE387" i="15"/>
  <c r="AE4" i="15" s="1"/>
  <c r="F23" i="8"/>
  <c r="F28" i="8" s="1"/>
  <c r="E56" i="8" s="1"/>
  <c r="AP4" i="15"/>
  <c r="AI4" i="15"/>
  <c r="F15" i="8" s="1"/>
  <c r="F11" i="8" l="1"/>
  <c r="AJ4" i="15"/>
  <c r="F16" i="8" l="1"/>
  <c r="I11" i="8" s="1"/>
  <c r="K11" i="8" s="1"/>
  <c r="E57" i="8" l="1"/>
  <c r="F29" i="8"/>
  <c r="I13" i="8"/>
  <c r="K13" i="8" s="1"/>
  <c r="I15" i="8"/>
  <c r="K15" i="8" s="1"/>
  <c r="I12" i="8"/>
  <c r="K12" i="8" s="1"/>
  <c r="I14" i="8"/>
  <c r="K14" i="8" s="1"/>
  <c r="L16" i="8" l="1"/>
  <c r="J23" i="8"/>
  <c r="J26" i="8"/>
  <c r="J25" i="8"/>
  <c r="J24" i="8"/>
  <c r="L27" i="8" l="1"/>
  <c r="L45" i="8" s="1"/>
  <c r="M45" i="8" s="1"/>
  <c r="F31" i="7" l="1"/>
  <c r="F12" i="7"/>
  <c r="I3" i="7"/>
  <c r="N45" i="8"/>
  <c r="F21" i="7"/>
  <c r="J61" i="8" l="1"/>
  <c r="J62" i="8" s="1"/>
  <c r="D12" i="7" s="1"/>
  <c r="H12" i="7" s="1"/>
  <c r="J93" i="8"/>
  <c r="J77" i="8"/>
  <c r="J94" i="8" l="1"/>
  <c r="D31" i="7" s="1"/>
  <c r="G31" i="7" s="1"/>
  <c r="G32" i="7" s="1"/>
  <c r="G33" i="7" s="1"/>
  <c r="H34" i="7" s="1"/>
  <c r="J78" i="8"/>
  <c r="D21" i="7" s="1"/>
  <c r="G21" i="7" s="1"/>
  <c r="H22" i="7" s="1"/>
  <c r="H41" i="7" l="1"/>
  <c r="I20" i="6" s="1"/>
  <c r="I36" i="6" s="1"/>
  <c r="I39" i="6" s="1"/>
  <c r="F42" i="6" s="1"/>
  <c r="H38" i="7"/>
  <c r="G46" i="7" l="1"/>
  <c r="C4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  <author>urbcad</author>
  </authors>
  <commentList>
    <comment ref="C17" authorId="0" shapeId="0" xr:uid="{00000000-0006-0000-0000-000001000000}">
      <text>
        <r>
          <rPr>
            <sz val="12"/>
            <color indexed="81"/>
            <rFont val="Arial"/>
            <family val="2"/>
          </rPr>
          <t>selezionare il tipo di pratica da presentare dall'elenco che compare</t>
        </r>
      </text>
    </comment>
    <comment ref="E17" authorId="0" shapeId="0" xr:uid="{00000000-0006-0000-0000-000002000000}">
      <text>
        <r>
          <rPr>
            <sz val="12"/>
            <color indexed="81"/>
            <rFont val="Arial"/>
            <family val="2"/>
          </rPr>
          <t>nel caso di persona giuridica, indicare:
1   nome della società / ditta e ragione fiscale, nonché
2   nome e cognome e carica del firmatario (leg. rappr., amm. deleg., ecc.)</t>
        </r>
      </text>
    </comment>
    <comment ref="E21" authorId="0" shapeId="0" xr:uid="{00000000-0006-0000-0000-000003000000}">
      <text>
        <r>
          <rPr>
            <i/>
            <sz val="12"/>
            <color indexed="81"/>
            <rFont val="Arial"/>
            <family val="2"/>
          </rPr>
          <t xml:space="preserve">Di default viene segnalata la data di apertura del file.
</t>
        </r>
        <r>
          <rPr>
            <sz val="12"/>
            <color indexed="81"/>
            <rFont val="Arial"/>
            <family val="2"/>
          </rPr>
          <t>E' possibile cambiarla digitando l'eventuale data di:
- presentazione della S.C.I.A. / C.I.L.A. / ecc.
- notifica del Permesso di Costruire (esempio per la stampa della "Distinta di Pagamento")
(servirà per il calcolo dei 30 giorni utili per il pagamento, prima di incorrere nelle sanzioni)</t>
        </r>
      </text>
    </comment>
    <comment ref="E29" authorId="0" shapeId="0" xr:uid="{00000000-0006-0000-0000-000004000000}">
      <text>
        <r>
          <rPr>
            <sz val="12"/>
            <color indexed="81"/>
            <rFont val="Arial"/>
            <family val="2"/>
          </rPr>
          <t>Inserire le destinazioni d'uso:
- residenziale;
- produttiva: industriale / artigianale;
- terziario-direzionale / alberghiera / altre destinazioni;
- agricola.
(le destinazioni possono anche essere molteplici nello stesso fabbricato)</t>
        </r>
      </text>
    </comment>
    <comment ref="E35" authorId="1" shapeId="0" xr:uid="{00000000-0006-0000-0000-000005000000}">
      <text>
        <r>
          <rPr>
            <sz val="9"/>
            <color indexed="81"/>
            <rFont val="Arial"/>
            <family val="2"/>
          </rPr>
          <t xml:space="preserve">in caso di variante a precedente atto (P.C.; D.I.A.; S.C.I.A.; ecc.) selezionare dall'elenco a tendina :
                         </t>
        </r>
        <r>
          <rPr>
            <b/>
            <sz val="9"/>
            <color indexed="81"/>
            <rFont val="Arial"/>
            <family val="2"/>
          </rPr>
          <t>"SI"</t>
        </r>
      </text>
    </comment>
    <comment ref="E36" authorId="1" shapeId="0" xr:uid="{00000000-0006-0000-0000-000006000000}">
      <text>
        <r>
          <rPr>
            <sz val="9"/>
            <color indexed="81"/>
            <rFont val="Arial"/>
            <family val="2"/>
          </rPr>
          <t xml:space="preserve">in caso di variante a precedente atto (P.C.; D.I.A.; S.C.I.A.; ecc.) selezionare dall'elenco a tendina :
                         </t>
        </r>
        <r>
          <rPr>
            <b/>
            <sz val="9"/>
            <color indexed="81"/>
            <rFont val="Arial"/>
            <family val="2"/>
          </rPr>
          <t>"SI"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</authors>
  <commentList>
    <comment ref="B30" authorId="0" shapeId="0" xr:uid="{00000000-0006-0000-0100-000001000000}">
      <text>
        <r>
          <rPr>
            <sz val="12"/>
            <color indexed="81"/>
            <rFont val="Arial"/>
            <family val="2"/>
          </rPr>
          <t xml:space="preserve">
inserire gli estremi degli atti precedentemente rilasciati (nel caso di varianti) per il calcolo del conguaglio.</t>
        </r>
      </text>
    </comment>
    <comment ref="B35" authorId="0" shapeId="0" xr:uid="{00000000-0006-0000-0100-000002000000}">
      <text>
        <r>
          <rPr>
            <sz val="12"/>
            <color indexed="81"/>
            <rFont val="Arial"/>
            <family val="2"/>
          </rPr>
          <t xml:space="preserve">
NEL CASO LA RICHIESTA NON FOSSE IN SANATORIA: NON STAMPARE LE RIGHE DALLA N. 34 ALLA 38.</t>
        </r>
        <r>
          <rPr>
            <sz val="12"/>
            <color indexed="10"/>
            <rFont val="Arial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saturno</author>
  </authors>
  <commentList>
    <comment ref="C11" authorId="0" shapeId="0" xr:uid="{00000000-0006-0000-0200-000001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8" authorId="0" shapeId="0" xr:uid="{00000000-0006-0000-0200-000002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1" authorId="0" shapeId="0" xr:uid="{00000000-0006-0000-0200-000003000000}">
      <text>
        <r>
          <rPr>
            <sz val="12"/>
            <color indexed="81"/>
            <rFont val="Arial"/>
            <family val="2"/>
          </rPr>
          <t>se l'unità abitativa si sviluppa su più piani, dovrà essere classata in una singola tabella al fine di poter ottenere il valore totale dell'appartamento.</t>
        </r>
      </text>
    </comment>
    <comment ref="C45" authorId="0" shapeId="0" xr:uid="{00000000-0006-0000-0200-000004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62" authorId="0" shapeId="0" xr:uid="{00000000-0006-0000-0200-000005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79" authorId="0" shapeId="0" xr:uid="{00000000-0006-0000-0200-000006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96" authorId="0" shapeId="0" xr:uid="{00000000-0006-0000-0200-000007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13" authorId="0" shapeId="0" xr:uid="{00000000-0006-0000-0200-000008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30" authorId="0" shapeId="0" xr:uid="{00000000-0006-0000-0200-000009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47" authorId="0" shapeId="0" xr:uid="{00000000-0006-0000-0200-00000A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64" authorId="0" shapeId="0" xr:uid="{00000000-0006-0000-0200-00000B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81" authorId="0" shapeId="0" xr:uid="{00000000-0006-0000-0200-00000C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13" authorId="0" shapeId="0" xr:uid="{00000000-0006-0000-0200-00000D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25" authorId="0" shapeId="0" xr:uid="{00000000-0006-0000-0200-00000E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37" authorId="0" shapeId="0" xr:uid="{00000000-0006-0000-0200-00000F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49" authorId="0" shapeId="0" xr:uid="{00000000-0006-0000-0200-000010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61" authorId="0" shapeId="0" xr:uid="{00000000-0006-0000-0200-000011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73" authorId="0" shapeId="0" xr:uid="{00000000-0006-0000-0200-000012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85" authorId="0" shapeId="0" xr:uid="{00000000-0006-0000-0200-000013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97" authorId="0" shapeId="0" xr:uid="{00000000-0006-0000-0200-000014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09" authorId="0" shapeId="0" xr:uid="{00000000-0006-0000-0200-000015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21" authorId="0" shapeId="0" xr:uid="{00000000-0006-0000-0200-000016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33" authorId="0" shapeId="0" xr:uid="{00000000-0006-0000-0200-000017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45" authorId="0" shapeId="0" xr:uid="{00000000-0006-0000-0200-000018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57" authorId="0" shapeId="0" xr:uid="{00000000-0006-0000-0200-000019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69" authorId="0" shapeId="0" xr:uid="{00000000-0006-0000-0200-00001A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81" authorId="0" shapeId="0" xr:uid="{00000000-0006-0000-0200-00001B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</authors>
  <commentList>
    <comment ref="F25" authorId="0" shapeId="0" xr:uid="{00000000-0006-0000-0300-000001000000}">
      <text>
        <r>
          <rPr>
            <sz val="12"/>
            <color indexed="81"/>
            <rFont val="Arial"/>
            <family val="2"/>
          </rPr>
          <t xml:space="preserve">
Ai sensi della Delib. di Giunta Comunale n. 111 del 03/10/2005,  le autorimesse non dovranno essere classate.
</t>
        </r>
      </text>
    </comment>
    <comment ref="I32" authorId="0" shapeId="0" xr:uid="{00000000-0006-0000-0300-000002000000}">
      <text>
        <r>
          <rPr>
            <sz val="12"/>
            <color indexed="81"/>
            <rFont val="Arial"/>
            <family val="2"/>
          </rPr>
          <t xml:space="preserve">
ATTENZIONE: INSERIRE IL NUMERO DEGLI INCREMENTI PER PARTICOLARI CARATTERISTICHE UTILIZZANDO IL Nr. DI CASI GIA' PREIMPOSTATI.
estratto dall'art. 7 D.M. 10/5/1977:
............
3) altezza libera netta di piano superiore a quella minima prescritta da norme regolamentari - per ambienti con altezze diverse si fa riferimento all'altezza media ponderale.
............
</t>
        </r>
      </text>
    </comment>
    <comment ref="E54" authorId="0" shapeId="0" xr:uid="{00000000-0006-0000-0300-000003000000}">
      <text>
        <r>
          <rPr>
            <sz val="12"/>
            <color indexed="81"/>
            <rFont val="Arial"/>
            <family val="2"/>
          </rPr>
          <t>S.U.
Inserire tutte le superfici RESIDENZIALI oggetto di
NUOVE COSTRUZIONI</t>
        </r>
      </text>
    </comment>
    <comment ref="K54" authorId="0" shapeId="0" xr:uid="{00000000-0006-0000-0300-000004000000}">
      <text>
        <r>
          <rPr>
            <sz val="12"/>
            <color indexed="81"/>
            <rFont val="Arial"/>
            <family val="2"/>
          </rPr>
          <t xml:space="preserve">S.U.
Inserire tutte le superfici COMMERCIALI, ECC. solo nelle nuove costruzioni e totali ristrutturazioni
Inserire solo le superfici oggetto d'intervento nei casi di ristrutturazione parziale.
 </t>
        </r>
      </text>
    </comment>
    <comment ref="E55" authorId="0" shapeId="0" xr:uid="{00000000-0006-0000-0300-000005000000}">
      <text>
        <r>
          <rPr>
            <sz val="12"/>
            <color indexed="81"/>
            <rFont val="Arial"/>
            <family val="2"/>
          </rPr>
          <t>s.n.r.
Inserire tutte le superfici RESIDENZIALI oggetto di
NUOVE COSTRUZIONI</t>
        </r>
      </text>
    </comment>
    <comment ref="K55" authorId="0" shapeId="0" xr:uid="{00000000-0006-0000-0300-000006000000}">
      <text>
        <r>
          <rPr>
            <sz val="12"/>
            <color indexed="81"/>
            <rFont val="Arial"/>
            <family val="2"/>
          </rPr>
          <t xml:space="preserve">s.n.r.
Inserire tutte le superfici COMMERCIALI solo nelle nuove costruzioni e totali ristrutturazioni
Inserire solo le superfici oggetto d'intervento nei casi di ristrutturazione parziale.
 </t>
        </r>
      </text>
    </comment>
    <comment ref="E70" authorId="0" shapeId="0" xr:uid="{00000000-0006-0000-0300-000007000000}">
      <text>
        <r>
          <rPr>
            <sz val="12"/>
            <color indexed="81"/>
            <rFont val="Arial"/>
            <family val="2"/>
          </rPr>
          <t>S.U.
Inserire tutte le superfici RESIDENZIALI relative alla parte di
RISTRUTTURAZIONE</t>
        </r>
      </text>
    </comment>
    <comment ref="E71" authorId="0" shapeId="0" xr:uid="{00000000-0006-0000-0300-000008000000}">
      <text>
        <r>
          <rPr>
            <sz val="12"/>
            <color indexed="81"/>
            <rFont val="Arial"/>
            <family val="2"/>
          </rPr>
          <t>s.n.r.
Inserire tutte le superfici RESIDENZIALI relative alla parte di
RISTRUTTURAZIONE</t>
        </r>
      </text>
    </comment>
    <comment ref="E86" authorId="0" shapeId="0" xr:uid="{00000000-0006-0000-0300-000009000000}">
      <text>
        <r>
          <rPr>
            <sz val="12"/>
            <color indexed="81"/>
            <rFont val="Arial"/>
            <family val="2"/>
          </rPr>
          <t>S.U.
Inserire le superfici RESIDENZIALI relative alla parte di
RECUPERO SOTTOTETTO</t>
        </r>
      </text>
    </comment>
    <comment ref="E87" authorId="0" shapeId="0" xr:uid="{00000000-0006-0000-0300-00000A000000}">
      <text>
        <r>
          <rPr>
            <sz val="12"/>
            <color indexed="81"/>
            <rFont val="Arial"/>
            <family val="2"/>
          </rPr>
          <t>s.n.r.
Inserire le superfici RESIDENZIALI relative alla parte di
RECUPERO SOTTOTETTO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  <author>APE</author>
  </authors>
  <commentList>
    <comment ref="H20" authorId="0" shapeId="0" xr:uid="{00000000-0006-0000-0400-000001000000}">
      <text>
        <r>
          <rPr>
            <sz val="12"/>
            <color indexed="81"/>
            <rFont val="Arial"/>
            <family val="2"/>
          </rPr>
          <t xml:space="preserve">
Nei casi di ristrutturazione inserire l'importo del Computo Metrico Estimativo (da determinarsi in base al listino dei prezzi della C.C.I.A.A. della Provincia di Bergamo).</t>
        </r>
      </text>
    </comment>
    <comment ref="C39" authorId="0" shapeId="0" xr:uid="{00000000-0006-0000-0400-000002000000}">
      <text>
        <r>
          <rPr>
            <sz val="12"/>
            <color indexed="81"/>
            <rFont val="Arial"/>
            <family val="2"/>
          </rPr>
          <t>nel caso fosse una pratica in variante, inserire i riferimenti dell'atto abilitativo  originale.</t>
        </r>
      </text>
    </comment>
    <comment ref="H40" authorId="0" shapeId="0" xr:uid="{00000000-0006-0000-0400-000003000000}">
      <text>
        <r>
          <rPr>
            <sz val="12"/>
            <color indexed="81"/>
            <rFont val="Arial"/>
            <family val="2"/>
          </rPr>
          <t xml:space="preserve">
Per le varianti, dovrà essere riportato il contributo precedentemente calcolato.</t>
        </r>
      </text>
    </comment>
    <comment ref="C43" authorId="1" shapeId="0" xr:uid="{00000000-0006-0000-0400-000004000000}">
      <text>
        <r>
          <rPr>
            <sz val="12"/>
            <color indexed="81"/>
            <rFont val="Arial"/>
            <family val="2"/>
          </rPr>
          <t xml:space="preserve">
NEL CASO LA RICHIESTA NON FOSSE IN SANATORIA: NON STAMPARE LE RIGHE DALLA N. 43 ALLA 46.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</authors>
  <commentList>
    <comment ref="G38" authorId="0" shapeId="0" xr:uid="{00000000-0006-0000-0500-000001000000}">
      <text>
        <r>
          <rPr>
            <sz val="12"/>
            <color indexed="81"/>
            <rFont val="Arial"/>
            <family val="2"/>
          </rPr>
          <t>eventualmente aggiungere altri tipi di contributo, quali: 
- monetizzazione degli standards;
- pagamento direzione lavori delle lottizzazioni;
- ecc.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</authors>
  <commentList>
    <comment ref="D12" authorId="0" shapeId="0" xr:uid="{00000000-0006-0000-0600-000001000000}">
      <text>
        <r>
          <rPr>
            <sz val="12"/>
            <color indexed="81"/>
            <rFont val="Arial"/>
            <family val="2"/>
          </rPr>
          <t>INSERIRE NELLA CELLA LA VOLUMETRIA PER IL CALCOLO DEI DIRITTI DI SEGRETERIA
Nel caso di pratiche di variante, senza aumento della volumetria, dovrà essere versato il diritto nella misura minima.</t>
        </r>
      </text>
    </comment>
  </commentList>
</comments>
</file>

<file path=xl/sharedStrings.xml><?xml version="1.0" encoding="utf-8"?>
<sst xmlns="http://schemas.openxmlformats.org/spreadsheetml/2006/main" count="3126" uniqueCount="529">
  <si>
    <t>UFFICIO URBANISTICA ed EDILIZIA</t>
  </si>
  <si>
    <t>del Comune di Caravaggio</t>
  </si>
  <si>
    <t>Proposta di QUADRO ECONOMICO</t>
  </si>
  <si>
    <t>Tabelle per la determinazione del contributo
per l'incidenza delle opere di URBANIZZAZIONE PRIMARIA e SECONDARIA, 
SMALTIMENTO RIFIUTI e COSTO DI COSTRUZIONE</t>
  </si>
  <si>
    <t>in data:</t>
  </si>
  <si>
    <t>oggetto:</t>
  </si>
  <si>
    <t>immobile posto in</t>
  </si>
  <si>
    <t>individuato al mappale:</t>
  </si>
  <si>
    <t>con destinazione d'uso:</t>
  </si>
  <si>
    <t>A)</t>
  </si>
  <si>
    <t>Volume residenziale (Vol.):</t>
  </si>
  <si>
    <t>1) per volumetrie residenziali</t>
  </si>
  <si>
    <t>B)</t>
  </si>
  <si>
    <t>Superficie Lorda di Pavimento (SLP):</t>
  </si>
  <si>
    <t>1) per superfici industriali</t>
  </si>
  <si>
    <t>2) per superfici artigianali</t>
  </si>
  <si>
    <t>3) per superfici alberghiere</t>
  </si>
  <si>
    <t>4) per superfici direzionali/commerciali</t>
  </si>
  <si>
    <t>5) per opere di interesse generale</t>
  </si>
  <si>
    <t>C)</t>
  </si>
  <si>
    <t>Monetizzazione standards:</t>
  </si>
  <si>
    <t>In allegato:</t>
  </si>
  <si>
    <t>l</t>
  </si>
  <si>
    <t>calcolo degli oneri di urbanizzazione</t>
  </si>
  <si>
    <t>tabella per la determinazione della classe dell'edificio</t>
  </si>
  <si>
    <t>determinazione del contributo del costo di costruzione.</t>
  </si>
  <si>
    <t>QUADRO ECONOMICO</t>
  </si>
  <si>
    <t>volume</t>
  </si>
  <si>
    <t>imp. unitario</t>
  </si>
  <si>
    <t>totale</t>
  </si>
  <si>
    <t>totale per zona</t>
  </si>
  <si>
    <t>TOTALE</t>
  </si>
  <si>
    <t>zona A</t>
  </si>
  <si>
    <t>totale N.C.</t>
  </si>
  <si>
    <t>Prim.</t>
  </si>
  <si>
    <t>totale Ristr.</t>
  </si>
  <si>
    <t>Second.</t>
  </si>
  <si>
    <t>zona B</t>
  </si>
  <si>
    <t>zona C e E</t>
  </si>
  <si>
    <t>determinazione della presente pratica</t>
  </si>
  <si>
    <t>n. …………………… del ……………………………</t>
  </si>
  <si>
    <t>OBLAZIONE ai sensi dell'art. 36 del D.P.R. n. 380/2001</t>
  </si>
  <si>
    <t>"… il permesso in sanatoria è subordinato al pagamento, a titolo di oblazione, del contributo di costruzione in misura doppia, ovvero, in caso di gratuità a norma di legge, in misura pari a quella prevista dall'art. 16."</t>
  </si>
  <si>
    <t>precedente Permesso di Costruire</t>
  </si>
  <si>
    <t>Smaltimento Rifiuti</t>
  </si>
  <si>
    <t>Costo di Costruzione</t>
  </si>
  <si>
    <t>DIRITTI di SEGRETERIA</t>
  </si>
  <si>
    <t>mc.</t>
  </si>
  <si>
    <t>1)</t>
  </si>
  <si>
    <t>fino a 500 mc.</t>
  </si>
  <si>
    <t>2)</t>
  </si>
  <si>
    <t>per ogni mc. in più</t>
  </si>
  <si>
    <t>3)</t>
  </si>
  <si>
    <t>fino ad un massimo di</t>
  </si>
  <si>
    <t>euro</t>
  </si>
  <si>
    <t>Determinazione degli oneri di urbanizzazione, costo di costruzione, smaltimento rifiuti, ecc.</t>
  </si>
  <si>
    <t>(ai sensi dell'art. 43 della L. Reg. n. 12/2005 e art. 19 del D.P.R. n. 380/2001)</t>
  </si>
  <si>
    <t>CONTRIBUTI della COSTRUZIONE</t>
  </si>
  <si>
    <t>RESIDENZIALI</t>
  </si>
  <si>
    <t>INDUSTRIALI e ARTIGIANALI</t>
  </si>
  <si>
    <t>ALBERGHIERI</t>
  </si>
  <si>
    <t>INTERESSE GENERALE</t>
  </si>
  <si>
    <t>TOTALE COMPLESSIVO</t>
  </si>
  <si>
    <t xml:space="preserve">Caravaggio, </t>
  </si>
  <si>
    <t>delibera Giunta Regionale n. 5/53844 del 31/05/1994</t>
  </si>
  <si>
    <t>classi tipologiche:</t>
  </si>
  <si>
    <t>nuove costruzioni</t>
  </si>
  <si>
    <t>edifici residenziali 
di classe:</t>
  </si>
  <si>
    <t>1^-2^-3^</t>
  </si>
  <si>
    <t>4^-5^-6^-7^-8^</t>
  </si>
  <si>
    <t>9^-10^-11^</t>
  </si>
  <si>
    <t>Costo determinato con Computo Metrico Estimativo:</t>
  </si>
  <si>
    <t xml:space="preserve"> x aliquota</t>
  </si>
  <si>
    <t xml:space="preserve"> x aliquota N.C.</t>
  </si>
  <si>
    <t>Tabella per la determinazione del COSTO di COSTRUZIONE</t>
  </si>
  <si>
    <t>(art. 11, D.M. 10 Maggio 1977, n. 801)</t>
  </si>
  <si>
    <t>Tabella 1</t>
  </si>
  <si>
    <t>Incremento per superficie utile abitabile (art. 5)</t>
  </si>
  <si>
    <t>Classi di superficie (mq)</t>
  </si>
  <si>
    <t>Alloggi (n)</t>
  </si>
  <si>
    <t>Superficie utile abitabile (mq)</t>
  </si>
  <si>
    <t>Rapporto rispetto al totale S.U.</t>
  </si>
  <si>
    <t>% incremento            (art. 5)</t>
  </si>
  <si>
    <t>% incremento per classi di superficie</t>
  </si>
  <si>
    <t>(1)</t>
  </si>
  <si>
    <t>(2)</t>
  </si>
  <si>
    <t>(3)</t>
  </si>
  <si>
    <t>(4) = (3) : Su</t>
  </si>
  <si>
    <t>(5)</t>
  </si>
  <si>
    <t>(6) = (4) x (5)</t>
  </si>
  <si>
    <r>
      <t>&lt;</t>
    </r>
    <r>
      <rPr>
        <sz val="9"/>
        <rFont val="Arial"/>
        <family val="2"/>
      </rPr>
      <t xml:space="preserve"> 95</t>
    </r>
  </si>
  <si>
    <r>
      <t xml:space="preserve">&gt; 95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110</t>
    </r>
  </si>
  <si>
    <r>
      <t xml:space="preserve">&gt; 110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130</t>
    </r>
  </si>
  <si>
    <r>
      <t xml:space="preserve">&gt; 130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160</t>
    </r>
  </si>
  <si>
    <t>&gt; 160</t>
  </si>
  <si>
    <t xml:space="preserve">S.U.  </t>
  </si>
  <si>
    <t>i1</t>
  </si>
  <si>
    <t>Tabella 2</t>
  </si>
  <si>
    <t>Superfici per servizi e accessori relativi alla parte residenziale</t>
  </si>
  <si>
    <t>Tabella 3</t>
  </si>
  <si>
    <t>Incremento per servizi ed accessori relativi alla parte residenziale</t>
  </si>
  <si>
    <t>DESTINAZIONI</t>
  </si>
  <si>
    <t>Sup. netta di servizi ed accessori</t>
  </si>
  <si>
    <t>intervallo Snr/Sux100</t>
  </si>
  <si>
    <t>ipotesi che ricorre</t>
  </si>
  <si>
    <t>% incremento</t>
  </si>
  <si>
    <t>(7)</t>
  </si>
  <si>
    <t>(8)</t>
  </si>
  <si>
    <t>(9)</t>
  </si>
  <si>
    <t>(10)</t>
  </si>
  <si>
    <t>(11)</t>
  </si>
  <si>
    <t>a</t>
  </si>
  <si>
    <t>Cantinole, soffitte, locali motore, ascensore, lavatoi comuni, centrali termiche, ed altri locali a stretto servizio delle residenze</t>
  </si>
  <si>
    <r>
      <t>&lt;</t>
    </r>
    <r>
      <rPr>
        <sz val="9"/>
        <rFont val="Arial"/>
        <family val="2"/>
      </rPr>
      <t xml:space="preserve"> 50 </t>
    </r>
  </si>
  <si>
    <r>
      <t xml:space="preserve">&gt; 50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75</t>
    </r>
  </si>
  <si>
    <t>b</t>
  </si>
  <si>
    <t>Autorimesse</t>
  </si>
  <si>
    <r>
      <t xml:space="preserve">&gt; 75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100</t>
    </r>
  </si>
  <si>
    <t>c</t>
  </si>
  <si>
    <t>Androni d'ingresso e porticati liberi</t>
  </si>
  <si>
    <t>&gt; 100</t>
  </si>
  <si>
    <t>d</t>
  </si>
  <si>
    <t>Logge e balconi</t>
  </si>
  <si>
    <t>i2</t>
  </si>
  <si>
    <t xml:space="preserve">snr  </t>
  </si>
  <si>
    <t>snr / S.U. x 100 =</t>
  </si>
  <si>
    <t>Tabella 4</t>
  </si>
  <si>
    <t>incremento per particolari caratteristiche</t>
  </si>
  <si>
    <t>numero caratt.</t>
  </si>
  <si>
    <t>(12)</t>
  </si>
  <si>
    <t>(13)</t>
  </si>
  <si>
    <t>(14)</t>
  </si>
  <si>
    <t>i3</t>
  </si>
  <si>
    <t>Classe edificio</t>
  </si>
  <si>
    <t>% maggiorazione</t>
  </si>
  <si>
    <t>TOTALE INCREMENTI</t>
  </si>
  <si>
    <t>(15)</t>
  </si>
  <si>
    <t>(16)</t>
  </si>
  <si>
    <t>I=I1+I2+I3</t>
  </si>
  <si>
    <t>Sigla</t>
  </si>
  <si>
    <t>Denominazione</t>
  </si>
  <si>
    <t>Sup. (mq)</t>
  </si>
  <si>
    <t>(17)</t>
  </si>
  <si>
    <t>(18)</t>
  </si>
  <si>
    <t>(19)</t>
  </si>
  <si>
    <t>(20)</t>
  </si>
  <si>
    <t>(21)</t>
  </si>
  <si>
    <t>(22)</t>
  </si>
  <si>
    <t>1    Su      (art. 3)</t>
  </si>
  <si>
    <t>Superficie abitabile utile</t>
  </si>
  <si>
    <t>1    Sn (art. 9)</t>
  </si>
  <si>
    <t>Superficie netta non residenziale</t>
  </si>
  <si>
    <t>2    Snr    (art. 2)</t>
  </si>
  <si>
    <t>2    Sa (art. 9)</t>
  </si>
  <si>
    <t>Superficie accessori</t>
  </si>
  <si>
    <t>3    60% Snr</t>
  </si>
  <si>
    <t>Superficie ragguagliata</t>
  </si>
  <si>
    <t>3    60% Sa</t>
  </si>
  <si>
    <t>4=1+3  Sc (art. 2)</t>
  </si>
  <si>
    <t>Superficie complessiva</t>
  </si>
  <si>
    <t>4=1+3  St (art. 9)</t>
  </si>
  <si>
    <t>Superficie totale non residenziale</t>
  </si>
  <si>
    <t>A - costo massimo a mq. dell'edilizia</t>
  </si>
  <si>
    <t>€/mq.</t>
  </si>
  <si>
    <t>B - Costo di costruzione maggiorato A x (1+ M/100)</t>
  </si>
  <si>
    <t>C - Costo di costruzione dell'edificio (Sc + St) x B</t>
  </si>
  <si>
    <t>€</t>
  </si>
  <si>
    <r>
      <t>RECUPERO DEI SOTTOTETTI</t>
    </r>
    <r>
      <rPr>
        <sz val="7"/>
        <rFont val="Arial"/>
        <family val="2"/>
      </rPr>
      <t xml:space="preserve">
SUPERFICI RESIDENZIALI E RELATIVI SERVIZI ED ACCESSORI</t>
    </r>
  </si>
  <si>
    <t>Euro/mq.</t>
  </si>
  <si>
    <t>dal 1 gennaio 2002 - Delibera di Giunta Comunale n. 228 del 27/12/2001</t>
  </si>
  <si>
    <t>dal 1 gennaio 2004 - Delibera di Giunta Comunale n. 149 del 15/12/2003</t>
  </si>
  <si>
    <t>dal 1 gennaio 2005 - Delibera di Giunta Comunale n. 150 del 30/12/2004</t>
  </si>
  <si>
    <t>dal 1 gennaio 2006 - Delibera di Giunta Comunale n. 157 del 29/12/2005</t>
  </si>
  <si>
    <t>dal 1 gennaio 2007 - Delibera di Giunta Comunale n. 2 del 15/01/2007</t>
  </si>
  <si>
    <t>dal 1 gennaio 2008 - Delibera di Giunta Comunale n. 127 del 13/12/2007</t>
  </si>
  <si>
    <t>dal 1 gennaio 2009 - Delibera di Giunta Comunale n. 135 del 19/12/2008</t>
  </si>
  <si>
    <t>Classamento dell'intero edificio</t>
  </si>
  <si>
    <t>dal 1 gennaio 2010 - Delibera di Giunta Comunale n. 130 del 15/12/2009</t>
  </si>
  <si>
    <t>DIREZIONALI / COMMERCIALI</t>
  </si>
  <si>
    <t>n. identif.</t>
  </si>
  <si>
    <t>determinazione S.U.</t>
  </si>
  <si>
    <t>determinazione s.n.r.</t>
  </si>
  <si>
    <t>2^ interrato</t>
  </si>
  <si>
    <t>1^ interrato</t>
  </si>
  <si>
    <t>seminterrato</t>
  </si>
  <si>
    <t>terra</t>
  </si>
  <si>
    <t>piano</t>
  </si>
  <si>
    <t>multipiano</t>
  </si>
  <si>
    <t>rialzato</t>
  </si>
  <si>
    <t>primo</t>
  </si>
  <si>
    <t>secondo</t>
  </si>
  <si>
    <t>terzo</t>
  </si>
  <si>
    <t>sottotetto</t>
  </si>
  <si>
    <t>quarto</t>
  </si>
  <si>
    <t>quinto</t>
  </si>
  <si>
    <t>totale S.U.</t>
  </si>
  <si>
    <t>totale s.n.r.</t>
  </si>
  <si>
    <t>TOTALE S.U. mq.</t>
  </si>
  <si>
    <t>TOTALE s.n.r. mq.</t>
  </si>
  <si>
    <t>dal 1 gennaio 2011 - Delibera di Giunta Comunale n. 118 del 23/12/2010</t>
  </si>
  <si>
    <t>precedente versamento</t>
  </si>
  <si>
    <t>androni d'ingresso e porticati…</t>
  </si>
  <si>
    <t>Cantinole, soffitte, locali motore, ascensori…..</t>
  </si>
  <si>
    <t>autorimesse</t>
  </si>
  <si>
    <t>logge e balconi</t>
  </si>
  <si>
    <t>dal 1 gennaio 2012 - Delibera di Giunta Comunale n. 107 del 29/12/2011</t>
  </si>
  <si>
    <t>dal 1 gennaio 2013 - Delibera di Giunta Comunale n. 111 del 19/12/2012</t>
  </si>
  <si>
    <t>-</t>
  </si>
  <si>
    <t>dal 1 gennaio 2014 - Delibera di Giunta Comunale n. 100 del 31/12/2013</t>
  </si>
  <si>
    <t>area individuata dal P.G.T.:</t>
  </si>
  <si>
    <t>……altro (specificare)….</t>
  </si>
  <si>
    <t>dal 1 gennaio 2015 - Delibera di Giunta Comunale n. 3 del 13/01/2015</t>
  </si>
  <si>
    <t>(50% della S.L.P. commerciale-direzionale)</t>
  </si>
  <si>
    <t>n. ………. del …………………..</t>
  </si>
  <si>
    <t>SI</t>
  </si>
  <si>
    <t>NO</t>
  </si>
  <si>
    <t>precedente S.C.I.A.</t>
  </si>
  <si>
    <t>DIA</t>
  </si>
  <si>
    <t>PC</t>
  </si>
  <si>
    <t>SCIA</t>
  </si>
  <si>
    <t>CEA</t>
  </si>
  <si>
    <t>CILA</t>
  </si>
  <si>
    <t>PCSan</t>
  </si>
  <si>
    <t>trattasi di variante a precedente atto abilitativo, ovvero conguaglio di somme già versate?</t>
  </si>
  <si>
    <t>Tesoreria Comunale entro 30 giorni dalla presentazione della C.I.L.A.; decorso tale termine verranno applicate le sanzioni previste dall'art. 42 del D.P.R. n. 380/2001.</t>
  </si>
  <si>
    <t>Tesoreria Comunale entro 30 giorni dalla presentazione della D.I.A.; decorso tale termine verranno applicate le sanzioni previste dall'art. 42 del D.P.R. n. 380/2001.</t>
  </si>
  <si>
    <t>Tesoreria Comunale entro 30 giorni dalla presentazione della S.C.I.A.; decorso tale termine verranno applicate le sanzioni previste dall'art. 42 del D.P.R. n. 380/2001.</t>
  </si>
  <si>
    <t>lavori di</t>
  </si>
  <si>
    <t>pagamento da effettuarsi entro il:</t>
  </si>
  <si>
    <t>dal 1 gennaio 2016 - Delibera di Giunta Comunale n. 100 del 10/12/2015</t>
  </si>
  <si>
    <t>N.B.: le celle con le cifre scritte in colore rosso sono da modificare manualmente:</t>
  </si>
  <si>
    <t>tipo atto:</t>
  </si>
  <si>
    <t>variante:</t>
  </si>
  <si>
    <t>urbanizz.</t>
  </si>
  <si>
    <t>dal 1 gennaio 2017 - Determinazione n. 947 del 29/12/2016</t>
  </si>
  <si>
    <t>onerosa</t>
  </si>
  <si>
    <t>gratuita</t>
  </si>
  <si>
    <t>oneroso</t>
  </si>
  <si>
    <t>gratuito</t>
  </si>
  <si>
    <t>(riferimento Secondaria)</t>
  </si>
  <si>
    <t>(riferimento Primaria)</t>
  </si>
  <si>
    <t>dal 1 gennaio 2018 - Determinazione n. 925 del 13/12/2017</t>
  </si>
  <si>
    <t>distinta analitica dei vani per classamento edificio residenziale</t>
  </si>
  <si>
    <t>trattasi di sanatoria:</t>
  </si>
  <si>
    <t>sanatoria</t>
  </si>
  <si>
    <t>sanatoria:</t>
  </si>
  <si>
    <t>per contributo</t>
  </si>
  <si>
    <t>per classamento</t>
  </si>
  <si>
    <t>S.U.</t>
  </si>
  <si>
    <t>s.n.r.</t>
  </si>
  <si>
    <t>TOTALE S.U. e s.n.r.
per contributo</t>
  </si>
  <si>
    <t>dal 1 gennaio 2019 - Determinazione n. 810 del 08/10/2018</t>
  </si>
  <si>
    <t>dal 1 gennaio 2020 - Determinazione n. 892 del 11/12/2019</t>
  </si>
  <si>
    <t>dal 1 gennaio 2021 - Determinazione n. 943 del 18/12/2020</t>
  </si>
  <si>
    <t>determinazione del 
costo di costruzione per interventi di 
RECUPERO DEL SOTTOTETTO</t>
  </si>
  <si>
    <t>determinazione del 
costo di costruzione per interventi di 
RISTRUTTURAZIONE</t>
  </si>
  <si>
    <t>determinazione del 
costo di costruzione per
NUOVE COSTRUZIONI</t>
  </si>
  <si>
    <r>
      <t>RISTRUTTURAZIONE</t>
    </r>
    <r>
      <rPr>
        <sz val="7"/>
        <rFont val="Arial"/>
        <family val="2"/>
      </rPr>
      <t xml:space="preserve">
SUPERFICI RESIDENZIALI E RELATIVI SERVIZI ED ACCESSORI</t>
    </r>
  </si>
  <si>
    <t>b1) RISTRUTTURAZIONE</t>
  </si>
  <si>
    <t>c1) REC. SOTTOTETTI:</t>
  </si>
  <si>
    <t>b) Interventi di RISTRUTTURAZIONE EDILIZIA - art. 48 della L. Reg. n. 12/2005 e s.m.i.</t>
  </si>
  <si>
    <t>C - Costo di costruzione dell'edificio Sc x B</t>
  </si>
  <si>
    <t>c) Interventi di RECUPERO DEI SOTTOTETTI - art. 64 della L. Reg. n. 12/2005 e s.m.i.</t>
  </si>
  <si>
    <r>
      <t>NUOVA COSTRUZIONE</t>
    </r>
    <r>
      <rPr>
        <sz val="7"/>
        <rFont val="Arial"/>
        <family val="2"/>
      </rPr>
      <t xml:space="preserve">
SUPERFICI RESIDENZIALI E RELATIVI SERVIZI ED ACCESSORI</t>
    </r>
  </si>
  <si>
    <t>b) RISTRUTTURAZIONE</t>
  </si>
  <si>
    <t>c) RECUPERO DEL SOTTOTETTO</t>
  </si>
  <si>
    <t>c4) per complessivi (c3+c4)</t>
  </si>
  <si>
    <r>
      <t>c2) non superiore al 50% del contributi delle "Nuove costruzioni"</t>
    </r>
    <r>
      <rPr>
        <sz val="8"/>
        <rFont val="Arial"/>
        <family val="2"/>
      </rPr>
      <t xml:space="preserve"> - art. 64 della L. Reg. n. 12/2005</t>
    </r>
  </si>
  <si>
    <r>
      <t>c3) maggiorazione del 10%</t>
    </r>
    <r>
      <rPr>
        <sz val="8"/>
        <rFont val="Arial"/>
        <family val="2"/>
      </rPr>
      <t xml:space="preserve"> - ai sensi della Delib. Giunta Com. n. 79 del 11/09/2006</t>
    </r>
  </si>
  <si>
    <t>a) NUOVE COSTRUZIONI</t>
  </si>
  <si>
    <t>nuove costruzioni (*)</t>
  </si>
  <si>
    <t>recupero ai fini abitativi del sottotetto (***)</t>
  </si>
  <si>
    <r>
      <t xml:space="preserve">(1)     </t>
    </r>
    <r>
      <rPr>
        <sz val="8"/>
        <color theme="0"/>
        <rFont val="Arial"/>
        <family val="2"/>
      </rPr>
      <t>Interventi di restauro, risanamento conservativo, ristrutturazione ed ampliamento al di fuori dei casi dell'art. 9 della legge 28/01/1977, n. 10</t>
    </r>
  </si>
  <si>
    <t>dal 1 gennaio 2023 - Determinazione n. 1189 del 27/12/2022</t>
  </si>
  <si>
    <t>inserire la tipologia delle opere (Nuova costruzione / Ristrutturazione / ecc.)</t>
  </si>
  <si>
    <t>indicare la Via/Piazza/ecc.</t>
  </si>
  <si>
    <t>residenziale</t>
  </si>
  <si>
    <t>CDU</t>
  </si>
  <si>
    <t>ristrutturazione, 
demolizione con ricostruzione (**)</t>
  </si>
  <si>
    <t>a) Interventi di NUOVA COSTRUZIONE</t>
  </si>
  <si>
    <r>
      <t>(*) Delibera di Giunta Comunale n. 232 del 10 aprile 1997 e n. 258 del 17 aprile 1997
(**) oneri di urbanizzazione pari a Nuova costruzione -60%</t>
    </r>
    <r>
      <rPr>
        <sz val="8"/>
        <rFont val="Arial"/>
        <family val="2"/>
      </rPr>
      <t xml:space="preserve"> - art. 44  L.Reg. n. 18/2019</t>
    </r>
    <r>
      <rPr>
        <sz val="10"/>
        <rFont val="Arial"/>
        <family val="2"/>
      </rPr>
      <t xml:space="preserve">
(***) Delibera di Giunta Comunale n. 79 del 11 settembre 2006 - oneri aumentati del 10%</t>
    </r>
  </si>
  <si>
    <t>totale Sott.</t>
  </si>
  <si>
    <t>Documento di riferimento</t>
  </si>
  <si>
    <t>art. 38</t>
  </si>
  <si>
    <t>Piano delle Regole</t>
  </si>
  <si>
    <t>art. 31</t>
  </si>
  <si>
    <t>art. 32</t>
  </si>
  <si>
    <t>art. 37</t>
  </si>
  <si>
    <t>art. 36</t>
  </si>
  <si>
    <t>art. 38 e art. 39</t>
  </si>
  <si>
    <t>art. 35</t>
  </si>
  <si>
    <t>art. 34</t>
  </si>
  <si>
    <t>art. 28</t>
  </si>
  <si>
    <t>art. 39</t>
  </si>
  <si>
    <t>art. 58</t>
  </si>
  <si>
    <t>art. 61</t>
  </si>
  <si>
    <t>art. 62</t>
  </si>
  <si>
    <t>art. 60</t>
  </si>
  <si>
    <t>art. 56</t>
  </si>
  <si>
    <t>art. 57</t>
  </si>
  <si>
    <t>art. 59</t>
  </si>
  <si>
    <t>art. 44</t>
  </si>
  <si>
    <t>art. 52</t>
  </si>
  <si>
    <t>art. 47</t>
  </si>
  <si>
    <t>art. 47 - art. 49</t>
  </si>
  <si>
    <t>art. 46</t>
  </si>
  <si>
    <t>art. 48</t>
  </si>
  <si>
    <t>art. 45</t>
  </si>
  <si>
    <t>art. 43</t>
  </si>
  <si>
    <t>art. 49</t>
  </si>
  <si>
    <t>art. 42</t>
  </si>
  <si>
    <t>art. 50</t>
  </si>
  <si>
    <t/>
  </si>
  <si>
    <t>art. 86</t>
  </si>
  <si>
    <t>art. 64</t>
  </si>
  <si>
    <t>art. 75</t>
  </si>
  <si>
    <t>art. 63/BIS</t>
  </si>
  <si>
    <t>art. 73</t>
  </si>
  <si>
    <t>art. 79</t>
  </si>
  <si>
    <t>art. 83</t>
  </si>
  <si>
    <t>art. 78</t>
  </si>
  <si>
    <t>art. 80</t>
  </si>
  <si>
    <t>art. 66</t>
  </si>
  <si>
    <t>art. 69</t>
  </si>
  <si>
    <t>art. 70</t>
  </si>
  <si>
    <t>art. 65</t>
  </si>
  <si>
    <t>art. 74</t>
  </si>
  <si>
    <t>art. 76</t>
  </si>
  <si>
    <t>art. 67</t>
  </si>
  <si>
    <t>art. 72</t>
  </si>
  <si>
    <t>art. 77</t>
  </si>
  <si>
    <t>art. 71</t>
  </si>
  <si>
    <t>art. 66, comma 3, punto 1 - vedi art. 69</t>
  </si>
  <si>
    <t>art. 66, comma 3, punto 2</t>
  </si>
  <si>
    <t>art. 66, comma 3, punto 3</t>
  </si>
  <si>
    <t>art. 66, comma 3, punto 4</t>
  </si>
  <si>
    <t>art. 66, comma 3, punto 5</t>
  </si>
  <si>
    <t>art. 66, comma 3, punto 6</t>
  </si>
  <si>
    <t>art. 66, comma 3, punto 7</t>
  </si>
  <si>
    <t>art. 88</t>
  </si>
  <si>
    <t>art. 90</t>
  </si>
  <si>
    <t>art. 87</t>
  </si>
  <si>
    <t>art. 5</t>
  </si>
  <si>
    <t>Documento di Piano</t>
  </si>
  <si>
    <t>art. 7</t>
  </si>
  <si>
    <t>art. 6</t>
  </si>
  <si>
    <t>art. 18</t>
  </si>
  <si>
    <t>Piano dei Servizi</t>
  </si>
  <si>
    <t>art. 95</t>
  </si>
  <si>
    <t>art. 16</t>
  </si>
  <si>
    <t>art. 91</t>
  </si>
  <si>
    <t>art. 13</t>
  </si>
  <si>
    <t>art. 19</t>
  </si>
  <si>
    <t>art. 15</t>
  </si>
  <si>
    <t>art. 17</t>
  </si>
  <si>
    <t>art. 11</t>
  </si>
  <si>
    <t>art. 12</t>
  </si>
  <si>
    <t>art. 3</t>
  </si>
  <si>
    <t>art. 95 bis</t>
  </si>
  <si>
    <t>art. 14</t>
  </si>
  <si>
    <t>art. di riferimento</t>
  </si>
  <si>
    <t>Ambito / Zona del P.G.T.</t>
  </si>
  <si>
    <t>art. 68</t>
  </si>
  <si>
    <t>art. 51</t>
  </si>
  <si>
    <t>art. 63</t>
  </si>
  <si>
    <t>art. 5 comma 10</t>
  </si>
  <si>
    <t>n.</t>
  </si>
  <si>
    <t>art. 1 -2</t>
  </si>
  <si>
    <t>SCIA San</t>
  </si>
  <si>
    <t>CILA San</t>
  </si>
  <si>
    <t>mappale N.C.T.</t>
  </si>
  <si>
    <t>ristrutturazione, demolizione con ricostruzione (**)</t>
  </si>
  <si>
    <t>Tesoreria Comunale entro 30 giorni dalla presentazione del C.D.U.; decorso tale termine verranno applicate le sanzioni previste dall'art. 42 del D.P.R. n. 380/2001.</t>
  </si>
  <si>
    <t>Comunicazione di Inizio Lavori Asseverata in SANATORIA
presentata in data</t>
  </si>
  <si>
    <t>Segnalazione Certificata di Inizio Attività in SANATORIA
presentata in data</t>
  </si>
  <si>
    <t>ai sensi della Delibera di Giunta Comunale n. 5, del 17/01/2023</t>
  </si>
  <si>
    <t>per Comunicazione di Eseguita Attività presentata da:</t>
  </si>
  <si>
    <t>tecnico professionista:</t>
  </si>
  <si>
    <t>il tecnico</t>
  </si>
  <si>
    <t xml:space="preserve">dovrà essere versato alla </t>
  </si>
  <si>
    <t>Tesoreria Comunale entro 30 giorni dalla notifica (mezzo PEC) dell'Avviso di rilascio del Permesso di Costruire; decorso tale termine verranno applicate le sanzioni previste dall'art. 42 del D.P.R. n. 380/2001.</t>
  </si>
  <si>
    <t>Tesoreria Comunale entro 30 giorni dalla notifica (mezzo PEC) dell'Avviso di rilascio del Permesso di Costruire in Sanatoria; decorso tale termine verranno applicate le sanzioni previste dall'art. 42 del D.P.R. n. 380/2001. 
In ogni caso il pagamento dovrà essere effettuato entro il termine di 60 giorni dalla presentazione del P.C. in Sanatoria; in difetto verrà emessa una "Ordinanza di ripristino dello stato dei luoghi".</t>
  </si>
  <si>
    <t>2) per recupero sottotetti (***)</t>
  </si>
  <si>
    <t>precedente C.I.L.A.</t>
  </si>
  <si>
    <t>Permesso di Costruire presentato da:</t>
  </si>
  <si>
    <t>Segnalazione Certificata di Inizio Attività presentata da:</t>
  </si>
  <si>
    <t>Permesso di Costruire in SANATORIA presentato da:</t>
  </si>
  <si>
    <t>Comunicazione di Eseguita Attività presentata da:</t>
  </si>
  <si>
    <t>Denuncia di Inizio Attività presentata da:</t>
  </si>
  <si>
    <t>Comunicazione di Inizio Lavori Asseverata presentata da:</t>
  </si>
  <si>
    <t>Comunicazione di Inizio Lavori Asseverata in SANATORIA presentata da:</t>
  </si>
  <si>
    <t>Segnalazione Certificata di Inizio Attività in SANATORIA presentata da:</t>
  </si>
  <si>
    <r>
      <t>b2) pari al 50% del contributo delle "Nuove costruzioni"</t>
    </r>
    <r>
      <rPr>
        <sz val="8"/>
        <rFont val="Arial"/>
        <family val="2"/>
      </rPr>
      <t xml:space="preserve"> - art. 48 della L. Reg. n. 12/2005</t>
    </r>
  </si>
  <si>
    <t>per la "Comunicazione di Cambio Destinazione d'Uso senza opere" non sono dovuti diritti</t>
  </si>
  <si>
    <t>per Comunicazione di Inizio Lavori Asseverata in SANATORIA</t>
  </si>
  <si>
    <t>per Comunicazione di Inizio Lavori Asseverata</t>
  </si>
  <si>
    <t>per Denuncia di Inizio Attività</t>
  </si>
  <si>
    <t xml:space="preserve">per Permesso di Costruire </t>
  </si>
  <si>
    <t>per Permesso di Costruire in SANATORIA</t>
  </si>
  <si>
    <t>per Segnalazione Certificata di Inizio Attività</t>
  </si>
  <si>
    <t>per Segnalazione Certificata di Inizio Attività  in SANATORIA</t>
  </si>
  <si>
    <t>Comunicazione di Cambio Destinazione d'Uso senza opere presentato da:</t>
  </si>
  <si>
    <t>Cambio Destinazione d'Uso
presentato in data</t>
  </si>
  <si>
    <t>Comunicazione di Inizio Lavori Asseverata
presentata in data</t>
  </si>
  <si>
    <t>Denuncia di Inizio Attività
presentata in data</t>
  </si>
  <si>
    <t>Segnalazione Certificata di Inizio Attività
presentata in data</t>
  </si>
  <si>
    <t>Permesso di Costruire
notificato (mezzo PEC) in data</t>
  </si>
  <si>
    <t>Permesso di Costruire in SANATORIA
notificato (mezzo PEC) in data</t>
  </si>
  <si>
    <t>SUPERFICI PER ATTIVITÀ TURISTICHE, COMMERCIALI E DIREZIONALI E RELATIVI ACCESSORI (per superfici non superiori al 25% della S.U. abitabile - art. 9)</t>
  </si>
  <si>
    <t>tabella A - edifici destinati alla residenza</t>
  </si>
  <si>
    <r>
      <t>TOTALE</t>
    </r>
    <r>
      <rPr>
        <b/>
        <sz val="12"/>
        <color rgb="FFFF0000"/>
        <rFont val="Arial"/>
        <family val="2"/>
      </rPr>
      <t/>
    </r>
  </si>
  <si>
    <t>dal 1 gennaio 2024 - Determinazione n. 1110 del 20/12/2023</t>
  </si>
  <si>
    <t>parti comuni</t>
  </si>
  <si>
    <t>dal 1 gennaio 2025 - Determinazione n. 1108 del 17/12/2024</t>
  </si>
  <si>
    <t>prot. n.</t>
  </si>
  <si>
    <t>inserire nominativo del richiedente</t>
  </si>
  <si>
    <t>inserire titolo, nome e cognome del tecnico</t>
  </si>
  <si>
    <t>Ambiti di trasformazione del documento di piano</t>
  </si>
  <si>
    <t>Ambiti di trasformazione strategica (ATS) - interporto e aree esterne funzionali</t>
  </si>
  <si>
    <t>Ambiti di trasformazione del documento di piano: ATR</t>
  </si>
  <si>
    <t>Aree per servizi, attrezzature e infrastrutture</t>
  </si>
  <si>
    <t>Aree di verde a destinazione sportiva e per attrezzature del tempo libero</t>
  </si>
  <si>
    <t>Aree destinate alla realizzazione delle infrastrutture della mobilità di valenza comunale</t>
  </si>
  <si>
    <t>Tutela idrogeologica del territorio</t>
  </si>
  <si>
    <t>Infrastrutture viabilistiche e fasce di rispetto della viabilità territoriale</t>
  </si>
  <si>
    <t>Strada</t>
  </si>
  <si>
    <t>Manufatti per il funzionamento dei servizi di interesse generale</t>
  </si>
  <si>
    <t>Distributori di carburante e servizi accessori</t>
  </si>
  <si>
    <t>Localizzazione dei centri di telefonia fissa</t>
  </si>
  <si>
    <t>Varchi funzionali ai corridoi ecologici interni al tessuto edificato</t>
  </si>
  <si>
    <t>Fasce ecologiche di immediato rapporto con la struttura idrica principale</t>
  </si>
  <si>
    <t>Sistema della rete e dei corridoi ecologici e direttrici di permeabilità</t>
  </si>
  <si>
    <t>Rete ecologica comunale</t>
  </si>
  <si>
    <t>Compensazione ambientale</t>
  </si>
  <si>
    <t>Sistemi dei verdi e delle attrezz.urbane con possibilità di interventi insediativi compensativi....</t>
  </si>
  <si>
    <t>Edifici a nord della via Valle e della via Fontanili lungo il sedime ferroviario</t>
  </si>
  <si>
    <t>Parchi pubblici e aree di verde pubblico</t>
  </si>
  <si>
    <t>Standard urbanistici</t>
  </si>
  <si>
    <t>Insediamenti di antica formazione</t>
  </si>
  <si>
    <t>Ambiti di consolidamento allo stato di fatto</t>
  </si>
  <si>
    <t>Ambiti di consolidamento allo stato di fatto con impianto urbanistico confermato</t>
  </si>
  <si>
    <t>Aree interstiziali e di frangia: lotti liberi edificabili</t>
  </si>
  <si>
    <t>Aree interstiziali e di frangia o di Ambiti con impianto urbanistico confermato</t>
  </si>
  <si>
    <t>Ambiti residenziali oggetto di pianificazione attuativa in fase di attuazione</t>
  </si>
  <si>
    <t>Ambiti edificabili interni al “continuum urbanizzato” soggetti a pianificazione attuativa</t>
  </si>
  <si>
    <t>Ambiti a volumetria definita</t>
  </si>
  <si>
    <t>Aree di verde privato con possibilità di intervento a volumetria definita</t>
  </si>
  <si>
    <t>Aree di verde privato – Ambiti residenziali di verde privato a volumetria definita</t>
  </si>
  <si>
    <t>Norme speciali per l’edilizia nelle vicinanze della chiesa di Santa Liberata</t>
  </si>
  <si>
    <t>Valutazione di compatibilità urbanistica per gli insediamenti produttivi</t>
  </si>
  <si>
    <t>Complessi produttivi già esistenti e confermati</t>
  </si>
  <si>
    <t>Ambito di riqualificazione urbanistico edilizia con presenza di mix funzionale</t>
  </si>
  <si>
    <t>Complessi produttivi esistenti non confermati temporaneamente compatibili</t>
  </si>
  <si>
    <t>Ambiti per insediamenti produttivi di completamento</t>
  </si>
  <si>
    <t>Ambiti di ristrutturazione urbanistica con pianificazione in corso</t>
  </si>
  <si>
    <t>Ambiti per insed. produttivi in corso di attuazione - Ambiti con pianificazione attuativa approv</t>
  </si>
  <si>
    <t>Ambiti produttivi di particolare rilevanza ai fini della compatibilità urbanistica</t>
  </si>
  <si>
    <t>Interventi nell’Ambito della via Panizzardo già soggetto a PPCA</t>
  </si>
  <si>
    <t>Zone a destinazione prod. agroindustr. o per insediamenti di artigianato al servizio att.</t>
  </si>
  <si>
    <t>Complessi prod. soggetti ad interventi di ristr. edilizia e/o urbanistica con possibilita di rid</t>
  </si>
  <si>
    <t>Ambiti con presenza di aziende a Rischio di Incidente Rilevante e aree soggette a bonifica</t>
  </si>
  <si>
    <t>Attività prevalentemente terziario-commerciali confermate</t>
  </si>
  <si>
    <t>Condizioni di compatibilità urbanistica, viabilistica, ambient. degli insediamenti commerciali</t>
  </si>
  <si>
    <t>Ambiti per insediamenti terz./comm. consolidati soggetti a disciplina speciale</t>
  </si>
  <si>
    <t>Perimetro lotto funzionale nr. 1 - LF1</t>
  </si>
  <si>
    <t>Perimetro lotto funzionale nr. 2 - LF2</t>
  </si>
  <si>
    <t>Zone commerciali soggette a piano attuativo</t>
  </si>
  <si>
    <t>Aree per attrezzature alberghiere in corso di realizzazione soggette a piano attuativo</t>
  </si>
  <si>
    <t>Ambiti per insediamenti terziari in fase di attuazione</t>
  </si>
  <si>
    <t>Ambiti terziario commerciali confermati</t>
  </si>
  <si>
    <t>Zone a destinazione agricola e insediamenti esistenti connessi con l'attività agricola</t>
  </si>
  <si>
    <t>63bis disciplina per gli insediamenti suinicoli intensivi esistenti</t>
  </si>
  <si>
    <t>Disciplina per gli insediamenti suinicoli intensivi esistenti</t>
  </si>
  <si>
    <t>Aree per attività florovivaistiche</t>
  </si>
  <si>
    <t>Principi di carattere generale</t>
  </si>
  <si>
    <t>Interventi di salvaguardia e valorizzazione del verde agricolo e delle valenze paesist-ambient</t>
  </si>
  <si>
    <t>Parco agricolo del cimitero</t>
  </si>
  <si>
    <t>Verde di contenimento dell'edificato</t>
  </si>
  <si>
    <t>Verde di distacco a protezione degli insediamenti</t>
  </si>
  <si>
    <t>Ambiti che conservano significativi caratt. pedomorfologici dell'ambiente agrario di pianura</t>
  </si>
  <si>
    <t>Ambiti verdi di completamento della rete ecologica</t>
  </si>
  <si>
    <t>Percorsi di interesse ambientale e paesistico</t>
  </si>
  <si>
    <t>Ambiti di percezione paesistica del contesto del Santuario</t>
  </si>
  <si>
    <t>Ambiti di valorizzazione, riqualificazione e progettazione paesistica</t>
  </si>
  <si>
    <t>Inserimento paesistico e misure di comptibilità ambientale delle infrastrutture di mobilità</t>
  </si>
  <si>
    <t>Ambiti dei fontanili</t>
  </si>
  <si>
    <t>Tutela dei percorsi panoramici</t>
  </si>
  <si>
    <t>Ambiti che conservano significativi caratteri dell'ambiente agrario di pianura: aree a parco agr</t>
  </si>
  <si>
    <t>Ambiti di salvaguardia paesistico-ambientale</t>
  </si>
  <si>
    <t>Verde di contenimento dell’edificato</t>
  </si>
  <si>
    <t>perimetro e zona di risp. e di salvaguardia del complesso monumentale del santuario e del viale</t>
  </si>
  <si>
    <t>Zone edificate lungo il viale del santuario</t>
  </si>
  <si>
    <t>Zone di rispetto - linee di visuale</t>
  </si>
  <si>
    <t>Fasce di protezione e continuità fruitiva</t>
  </si>
  <si>
    <t>Sistema lineare fruitivo: fasce di riqualificazione paesistica delle rogge</t>
  </si>
  <si>
    <t>Aree verdi private di valenza paesistica ambientale e verdi di arredo</t>
  </si>
  <si>
    <t>Tutela dei corpi idrici e dei corsi d’acqua minori</t>
  </si>
  <si>
    <t>Zone di valore naturalistico – ZSC "fontanile Brancaleone"</t>
  </si>
  <si>
    <t>Insediamenti esistenti in zona agricola e di tutela e rispetto ambientale: interventi</t>
  </si>
  <si>
    <t>Immobili esistenti con possibilità di intervento previo permesso di costruire</t>
  </si>
  <si>
    <t>Insediamenti rurali di antica formazione soggetti a normativa di recupero</t>
  </si>
  <si>
    <t>Immobili isolati con destinazione non agricola</t>
  </si>
  <si>
    <t>Ambiti soggetti ad attività estrattiva</t>
  </si>
  <si>
    <t>Realizzazione di strutture temporanee</t>
  </si>
  <si>
    <t>Chioschi, edicole, imp. per la distribuzione di carburanti e attrezz al servizio della mobilità</t>
  </si>
  <si>
    <t>Impianti di distribuzione dei carburanti</t>
  </si>
  <si>
    <t>si</t>
  </si>
  <si>
    <t>no</t>
  </si>
  <si>
    <t>da individuare sul Piano delle Regole 
(vedi foglio finale)</t>
  </si>
  <si>
    <t>anno 2026</t>
  </si>
  <si>
    <t>INGRESSO</t>
  </si>
  <si>
    <t>SOGGIORNO</t>
  </si>
  <si>
    <t>CUCINA</t>
  </si>
  <si>
    <t>DIS</t>
  </si>
  <si>
    <t>CAMERA</t>
  </si>
  <si>
    <t>BAGNO</t>
  </si>
  <si>
    <t>RIP</t>
  </si>
  <si>
    <t>inserire ogni singolo locale, esempio:</t>
  </si>
  <si>
    <t>dal 1 gennaio 2026 - Determinazione n. 1025 del 15/12/2025</t>
  </si>
  <si>
    <t>in attuazione della 
Delibera di Giunta Comunale n. 125 del 13/07/2023 e 
Determinazione del Responsabile del Servizio n. 1025 del 15/12/2025</t>
  </si>
  <si>
    <t>Recup. Sott.</t>
  </si>
  <si>
    <t>variante</t>
  </si>
  <si>
    <t>Calcolo del conguaglio</t>
  </si>
  <si>
    <t>Oneri di Urb. Primaria</t>
  </si>
  <si>
    <t>Oneri di Urb. Secondaria</t>
  </si>
  <si>
    <t>(documento firmato digitalmente)</t>
  </si>
  <si>
    <t>ANNO 2026</t>
  </si>
  <si>
    <t>Primaria</t>
  </si>
  <si>
    <t>Secondaria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</si>
</sst>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d/m/yyyy"/>
    <numFmt numFmtId="165" formatCode="&quot;mc&quot;\ #,##0.00"/>
    <numFmt numFmtId="166" formatCode="&quot;mq&quot;\ #,##0.00"/>
    <numFmt numFmtId="167" formatCode="&quot;L.&quot;\ #,##0"/>
    <numFmt numFmtId="168" formatCode="&quot;€/mc&quot;\ #,##0.00"/>
    <numFmt numFmtId="169" formatCode="&quot;€&quot;\ #,##0.00"/>
    <numFmt numFmtId="170" formatCode="d\ mmmm\ yyyy"/>
    <numFmt numFmtId="171" formatCode="dd/mm/yy"/>
    <numFmt numFmtId="172" formatCode="0\ \^"/>
    <numFmt numFmtId="173" formatCode="#,##0_ ;\-#,##0\ "/>
    <numFmt numFmtId="174" formatCode="&quot;€&quot;\.\ #,##0.00;[Red]\-&quot;€&quot;\.\ #,##0.00"/>
  </numFmts>
  <fonts count="68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sz val="8"/>
      <name val="Wingdings"/>
      <charset val="2"/>
    </font>
    <font>
      <sz val="12"/>
      <color indexed="81"/>
      <name val="Arial"/>
      <family val="2"/>
    </font>
    <font>
      <i/>
      <sz val="12"/>
      <color indexed="81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1"/>
      <color indexed="9"/>
      <name val="Arial"/>
      <family val="2"/>
    </font>
    <font>
      <sz val="8"/>
      <color indexed="9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1"/>
      <color indexed="10"/>
      <name val="Arial"/>
      <family val="2"/>
    </font>
    <font>
      <b/>
      <i/>
      <sz val="14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u/>
      <sz val="7"/>
      <name val="Arial"/>
      <family val="2"/>
    </font>
    <font>
      <u/>
      <sz val="9"/>
      <name val="Arial"/>
      <family val="2"/>
    </font>
    <font>
      <sz val="9"/>
      <color indexed="10"/>
      <name val="Arial"/>
      <family val="2"/>
    </font>
    <font>
      <b/>
      <sz val="6"/>
      <name val="Arial"/>
      <family val="2"/>
    </font>
    <font>
      <sz val="6"/>
      <color indexed="10"/>
      <name val="Arial"/>
      <family val="2"/>
    </font>
    <font>
      <sz val="12"/>
      <name val="Wingdings"/>
      <charset val="2"/>
    </font>
    <font>
      <b/>
      <sz val="10"/>
      <color indexed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2"/>
      <color indexed="9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"/>
      <name val="Arial"/>
      <family val="2"/>
    </font>
    <font>
      <sz val="12"/>
      <color indexed="11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sz val="12"/>
      <color indexed="10"/>
      <name val="Arial"/>
      <family val="2"/>
    </font>
    <font>
      <sz val="10"/>
      <color indexed="55"/>
      <name val="Arial"/>
      <family val="2"/>
    </font>
    <font>
      <sz val="10"/>
      <color rgb="FF0000FF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2"/>
      <color rgb="FF0000FF"/>
      <name val="Arial"/>
      <family val="2"/>
    </font>
    <font>
      <b/>
      <sz val="12"/>
      <color rgb="FF009900"/>
      <name val="Arial"/>
      <family val="2"/>
    </font>
    <font>
      <sz val="10"/>
      <color theme="0" tint="-4.9989318521683403E-2"/>
      <name val="Arial"/>
      <family val="2"/>
    </font>
    <font>
      <sz val="10"/>
      <color rgb="FF969696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FFFF00"/>
      <name val="Arial"/>
      <family val="2"/>
    </font>
    <font>
      <sz val="26"/>
      <color rgb="FF0000FF"/>
      <name val="Arial"/>
      <family val="2"/>
    </font>
    <font>
      <i/>
      <sz val="8"/>
      <name val="Arial"/>
      <family val="2"/>
    </font>
    <font>
      <sz val="12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66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/>
  </cellStyleXfs>
  <cellXfs count="787">
    <xf numFmtId="0" fontId="0" fillId="0" borderId="0" xfId="0"/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top"/>
      <protection hidden="1"/>
    </xf>
    <xf numFmtId="0" fontId="8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horizontal="right"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 applyProtection="1">
      <alignment vertical="center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167" fontId="2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right" vertical="center"/>
      <protection hidden="1"/>
    </xf>
    <xf numFmtId="169" fontId="7" fillId="0" borderId="6" xfId="0" applyNumberFormat="1" applyFont="1" applyBorder="1" applyAlignment="1" applyProtection="1">
      <alignment horizontal="right" vertical="center"/>
      <protection hidden="1"/>
    </xf>
    <xf numFmtId="0" fontId="7" fillId="0" borderId="8" xfId="0" applyFont="1" applyBorder="1" applyAlignment="1" applyProtection="1">
      <alignment horizontal="right" vertical="center"/>
      <protection hidden="1"/>
    </xf>
    <xf numFmtId="168" fontId="7" fillId="0" borderId="8" xfId="0" applyNumberFormat="1" applyFont="1" applyBorder="1" applyAlignment="1" applyProtection="1">
      <alignment horizontal="right" vertical="center"/>
      <protection hidden="1"/>
    </xf>
    <xf numFmtId="169" fontId="7" fillId="0" borderId="9" xfId="0" applyNumberFormat="1" applyFont="1" applyBorder="1" applyAlignment="1" applyProtection="1">
      <alignment horizontal="right" vertical="center"/>
      <protection hidden="1"/>
    </xf>
    <xf numFmtId="165" fontId="9" fillId="0" borderId="0" xfId="0" applyNumberFormat="1" applyFont="1" applyAlignment="1" applyProtection="1">
      <alignment horizontal="right" vertical="center"/>
      <protection locked="0"/>
    </xf>
    <xf numFmtId="168" fontId="7" fillId="0" borderId="0" xfId="0" applyNumberFormat="1" applyFont="1" applyAlignment="1" applyProtection="1">
      <alignment horizontal="right" vertical="center"/>
      <protection hidden="1"/>
    </xf>
    <xf numFmtId="169" fontId="7" fillId="0" borderId="10" xfId="0" applyNumberFormat="1" applyFont="1" applyBorder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horizontal="right" vertical="center"/>
      <protection locked="0"/>
    </xf>
    <xf numFmtId="168" fontId="7" fillId="0" borderId="2" xfId="0" applyNumberFormat="1" applyFont="1" applyBorder="1" applyAlignment="1" applyProtection="1">
      <alignment horizontal="right" vertical="center"/>
      <protection hidden="1"/>
    </xf>
    <xf numFmtId="169" fontId="7" fillId="0" borderId="11" xfId="0" applyNumberFormat="1" applyFont="1" applyBorder="1" applyAlignment="1" applyProtection="1">
      <alignment horizontal="right" vertical="center"/>
      <protection hidden="1"/>
    </xf>
    <xf numFmtId="4" fontId="7" fillId="0" borderId="12" xfId="0" applyNumberFormat="1" applyFont="1" applyBorder="1" applyAlignment="1" applyProtection="1">
      <alignment horizontal="right" vertical="center"/>
      <protection hidden="1"/>
    </xf>
    <xf numFmtId="4" fontId="7" fillId="0" borderId="5" xfId="0" applyNumberFormat="1" applyFont="1" applyBorder="1" applyAlignment="1" applyProtection="1">
      <alignment horizontal="right" vertical="center"/>
      <protection hidden="1"/>
    </xf>
    <xf numFmtId="167" fontId="7" fillId="0" borderId="5" xfId="0" applyNumberFormat="1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4" fontId="7" fillId="0" borderId="0" xfId="0" applyNumberFormat="1" applyFont="1" applyAlignment="1" applyProtection="1">
      <alignment horizontal="right" vertical="center"/>
      <protection hidden="1"/>
    </xf>
    <xf numFmtId="167" fontId="7" fillId="0" borderId="0" xfId="0" applyNumberFormat="1" applyFont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2" fillId="0" borderId="24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0" fillId="0" borderId="25" xfId="0" applyFont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169" fontId="20" fillId="0" borderId="0" xfId="0" applyNumberFormat="1" applyFont="1" applyAlignment="1" applyProtection="1">
      <alignment vertical="center"/>
      <protection hidden="1"/>
    </xf>
    <xf numFmtId="0" fontId="20" fillId="0" borderId="26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4" fontId="15" fillId="0" borderId="0" xfId="0" applyNumberFormat="1" applyFont="1" applyAlignment="1" applyProtection="1">
      <alignment horizontal="right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170" fontId="3" fillId="0" borderId="15" xfId="0" applyNumberFormat="1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right" vertical="center"/>
      <protection hidden="1"/>
    </xf>
    <xf numFmtId="4" fontId="15" fillId="0" borderId="15" xfId="0" applyNumberFormat="1" applyFont="1" applyBorder="1" applyAlignment="1" applyProtection="1">
      <alignment horizontal="right" vertical="center"/>
      <protection hidden="1"/>
    </xf>
    <xf numFmtId="171" fontId="3" fillId="0" borderId="1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quotePrefix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72" fontId="22" fillId="7" borderId="0" xfId="0" applyNumberFormat="1" applyFont="1" applyFill="1" applyAlignment="1" applyProtection="1">
      <alignment horizontal="center" vertical="center"/>
      <protection hidden="1"/>
    </xf>
    <xf numFmtId="0" fontId="22" fillId="7" borderId="0" xfId="0" applyFont="1" applyFill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textRotation="90"/>
      <protection hidden="1"/>
    </xf>
    <xf numFmtId="0" fontId="24" fillId="0" borderId="0" xfId="0" applyFont="1" applyAlignment="1" applyProtection="1">
      <alignment vertical="center"/>
      <protection hidden="1"/>
    </xf>
    <xf numFmtId="4" fontId="7" fillId="0" borderId="22" xfId="1" applyNumberFormat="1" applyFont="1" applyBorder="1" applyAlignment="1" applyProtection="1">
      <alignment horizontal="center" vertical="center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69" fontId="2" fillId="0" borderId="0" xfId="0" applyNumberFormat="1" applyFont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 textRotation="90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17" fillId="0" borderId="0" xfId="0" quotePrefix="1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4" fontId="27" fillId="0" borderId="0" xfId="1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7" fillId="0" borderId="10" xfId="0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vertical="center"/>
      <protection hidden="1"/>
    </xf>
    <xf numFmtId="0" fontId="27" fillId="0" borderId="32" xfId="0" applyFont="1" applyBorder="1" applyAlignment="1" applyProtection="1">
      <alignment horizontal="center" vertical="center" wrapText="1"/>
      <protection hidden="1"/>
    </xf>
    <xf numFmtId="0" fontId="27" fillId="0" borderId="33" xfId="0" applyFont="1" applyBorder="1" applyAlignment="1" applyProtection="1">
      <alignment horizontal="center" vertical="center" wrapText="1"/>
      <protection hidden="1"/>
    </xf>
    <xf numFmtId="0" fontId="27" fillId="0" borderId="33" xfId="0" quotePrefix="1" applyFont="1" applyBorder="1" applyAlignment="1" applyProtection="1">
      <alignment horizontal="center" vertical="center" wrapText="1"/>
      <protection hidden="1"/>
    </xf>
    <xf numFmtId="0" fontId="27" fillId="0" borderId="32" xfId="0" applyFont="1" applyBorder="1" applyAlignment="1" applyProtection="1">
      <alignment horizontal="centerContinuous" vertical="center" wrapText="1"/>
      <protection hidden="1"/>
    </xf>
    <xf numFmtId="0" fontId="27" fillId="0" borderId="3" xfId="0" quotePrefix="1" applyFont="1" applyBorder="1" applyAlignment="1" applyProtection="1">
      <alignment horizontal="center" vertical="center"/>
      <protection hidden="1"/>
    </xf>
    <xf numFmtId="0" fontId="27" fillId="0" borderId="27" xfId="0" quotePrefix="1" applyFont="1" applyBorder="1" applyAlignment="1" applyProtection="1">
      <alignment horizontal="centerContinuous" vertical="center"/>
      <protection hidden="1"/>
    </xf>
    <xf numFmtId="0" fontId="31" fillId="0" borderId="34" xfId="0" applyFont="1" applyBorder="1" applyAlignment="1" applyProtection="1">
      <alignment horizontal="center" vertical="center"/>
      <protection hidden="1"/>
    </xf>
    <xf numFmtId="4" fontId="18" fillId="0" borderId="35" xfId="0" applyNumberFormat="1" applyFont="1" applyBorder="1" applyAlignment="1" applyProtection="1">
      <alignment horizontal="center" vertical="center"/>
      <protection hidden="1"/>
    </xf>
    <xf numFmtId="0" fontId="18" fillId="0" borderId="34" xfId="0" quotePrefix="1" applyFont="1" applyBorder="1" applyAlignment="1" applyProtection="1">
      <alignment horizontal="centerContinuous" vertical="center"/>
      <protection hidden="1"/>
    </xf>
    <xf numFmtId="4" fontId="4" fillId="0" borderId="35" xfId="1" applyNumberFormat="1" applyFont="1" applyBorder="1" applyAlignment="1" applyProtection="1">
      <alignment horizontal="center" vertical="center"/>
      <protection hidden="1"/>
    </xf>
    <xf numFmtId="0" fontId="18" fillId="0" borderId="34" xfId="0" applyFont="1" applyBorder="1" applyAlignment="1" applyProtection="1">
      <alignment horizontal="center" vertical="center"/>
      <protection hidden="1"/>
    </xf>
    <xf numFmtId="0" fontId="18" fillId="0" borderId="34" xfId="0" applyFont="1" applyBorder="1" applyAlignment="1" applyProtection="1">
      <alignment horizontal="centerContinuous" vertical="center"/>
      <protection hidden="1"/>
    </xf>
    <xf numFmtId="0" fontId="18" fillId="0" borderId="27" xfId="0" applyFont="1" applyBorder="1" applyAlignment="1" applyProtection="1">
      <alignment horizontal="center" vertical="center"/>
      <protection hidden="1"/>
    </xf>
    <xf numFmtId="4" fontId="18" fillId="0" borderId="36" xfId="0" applyNumberFormat="1" applyFont="1" applyBorder="1" applyAlignment="1" applyProtection="1">
      <alignment horizontal="center" vertical="center"/>
      <protection hidden="1"/>
    </xf>
    <xf numFmtId="0" fontId="18" fillId="0" borderId="27" xfId="0" applyFont="1" applyBorder="1" applyAlignment="1" applyProtection="1">
      <alignment horizontal="centerContinuous" vertical="center"/>
      <protection hidden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2" fontId="7" fillId="0" borderId="37" xfId="0" applyNumberFormat="1" applyFont="1" applyBorder="1" applyAlignment="1" applyProtection="1">
      <alignment horizontal="center" vertical="center"/>
      <protection hidden="1"/>
    </xf>
    <xf numFmtId="4" fontId="4" fillId="0" borderId="31" xfId="1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2" fontId="27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3" fillId="0" borderId="0" xfId="0" quotePrefix="1" applyFont="1" applyAlignment="1" applyProtection="1">
      <alignment horizontal="left" vertical="center"/>
      <protection hidden="1"/>
    </xf>
    <xf numFmtId="0" fontId="27" fillId="0" borderId="10" xfId="0" quotePrefix="1" applyFont="1" applyBorder="1" applyAlignment="1" applyProtection="1">
      <alignment horizontal="center" vertical="center" wrapText="1"/>
      <protection hidden="1"/>
    </xf>
    <xf numFmtId="0" fontId="27" fillId="0" borderId="0" xfId="0" quotePrefix="1" applyFont="1" applyAlignment="1" applyProtection="1">
      <alignment horizontal="center" vertical="center" wrapText="1"/>
      <protection hidden="1"/>
    </xf>
    <xf numFmtId="0" fontId="27" fillId="0" borderId="10" xfId="0" quotePrefix="1" applyFont="1" applyBorder="1" applyAlignment="1" applyProtection="1">
      <alignment horizontal="center" vertical="center"/>
      <protection hidden="1"/>
    </xf>
    <xf numFmtId="0" fontId="27" fillId="0" borderId="0" xfId="0" quotePrefix="1" applyFont="1" applyAlignment="1" applyProtection="1">
      <alignment horizontal="center" vertical="center"/>
      <protection hidden="1"/>
    </xf>
    <xf numFmtId="2" fontId="34" fillId="0" borderId="10" xfId="0" applyNumberFormat="1" applyFont="1" applyBorder="1" applyAlignment="1" applyProtection="1">
      <alignment horizontal="center" vertical="center"/>
      <protection hidden="1"/>
    </xf>
    <xf numFmtId="2" fontId="34" fillId="0" borderId="0" xfId="0" applyNumberFormat="1" applyFont="1" applyAlignment="1" applyProtection="1">
      <alignment horizontal="center" vertical="center"/>
      <protection hidden="1"/>
    </xf>
    <xf numFmtId="0" fontId="31" fillId="0" borderId="35" xfId="0" applyFont="1" applyBorder="1" applyAlignment="1" applyProtection="1">
      <alignment horizontal="center" vertical="center"/>
      <protection hidden="1"/>
    </xf>
    <xf numFmtId="0" fontId="35" fillId="0" borderId="38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18" fillId="0" borderId="35" xfId="0" quotePrefix="1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35" fillId="0" borderId="28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2" fontId="27" fillId="0" borderId="10" xfId="0" applyNumberFormat="1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9" fontId="27" fillId="0" borderId="10" xfId="2" applyFont="1" applyBorder="1" applyAlignment="1" applyProtection="1">
      <alignment horizontal="left" vertical="center"/>
      <protection hidden="1"/>
    </xf>
    <xf numFmtId="9" fontId="27" fillId="0" borderId="0" xfId="2" applyFont="1" applyBorder="1" applyAlignment="1" applyProtection="1">
      <alignment horizontal="left" vertical="center"/>
      <protection hidden="1"/>
    </xf>
    <xf numFmtId="4" fontId="27" fillId="0" borderId="0" xfId="1" applyNumberFormat="1" applyFont="1" applyBorder="1" applyAlignment="1" applyProtection="1">
      <alignment horizontal="center" vertical="center"/>
      <protection hidden="1"/>
    </xf>
    <xf numFmtId="0" fontId="27" fillId="0" borderId="15" xfId="0" applyFont="1" applyBorder="1" applyAlignment="1" applyProtection="1">
      <alignment vertical="center"/>
      <protection hidden="1"/>
    </xf>
    <xf numFmtId="0" fontId="27" fillId="0" borderId="16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36" fillId="0" borderId="39" xfId="0" quotePrefix="1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 applyProtection="1">
      <alignment horizontal="center" vertical="center" wrapText="1"/>
      <protection hidden="1"/>
    </xf>
    <xf numFmtId="0" fontId="27" fillId="0" borderId="28" xfId="0" quotePrefix="1" applyFont="1" applyBorder="1" applyAlignment="1" applyProtection="1">
      <alignment horizontal="center" vertical="center" wrapText="1"/>
      <protection hidden="1"/>
    </xf>
    <xf numFmtId="0" fontId="35" fillId="0" borderId="36" xfId="0" applyFont="1" applyBorder="1" applyAlignment="1" applyProtection="1">
      <alignment horizontal="center" vertical="center"/>
      <protection hidden="1"/>
    </xf>
    <xf numFmtId="4" fontId="2" fillId="0" borderId="0" xfId="1" applyNumberFormat="1" applyFont="1" applyBorder="1" applyAlignment="1" applyProtection="1">
      <alignment vertical="center"/>
      <protection hidden="1"/>
    </xf>
    <xf numFmtId="0" fontId="18" fillId="0" borderId="0" xfId="0" quotePrefix="1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22" xfId="0" quotePrefix="1" applyFont="1" applyBorder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0" fontId="27" fillId="0" borderId="21" xfId="0" applyFont="1" applyBorder="1" applyAlignment="1" applyProtection="1">
      <alignment horizontal="centerContinuous" vertical="center"/>
      <protection hidden="1"/>
    </xf>
    <xf numFmtId="0" fontId="27" fillId="0" borderId="36" xfId="0" quotePrefix="1" applyFont="1" applyBorder="1" applyAlignment="1" applyProtection="1">
      <alignment horizontal="center" vertical="center"/>
      <protection hidden="1"/>
    </xf>
    <xf numFmtId="0" fontId="37" fillId="0" borderId="35" xfId="0" quotePrefix="1" applyFont="1" applyBorder="1" applyAlignment="1" applyProtection="1">
      <alignment horizontal="left" vertical="center"/>
      <protection hidden="1"/>
    </xf>
    <xf numFmtId="4" fontId="32" fillId="0" borderId="38" xfId="0" applyNumberFormat="1" applyFont="1" applyBorder="1" applyAlignment="1" applyProtection="1">
      <alignment horizontal="center" vertical="center"/>
      <protection locked="0"/>
    </xf>
    <xf numFmtId="0" fontId="27" fillId="0" borderId="38" xfId="0" quotePrefix="1" applyFont="1" applyBorder="1" applyAlignment="1" applyProtection="1">
      <alignment horizontal="center" vertical="center" wrapText="1"/>
      <protection hidden="1"/>
    </xf>
    <xf numFmtId="0" fontId="37" fillId="0" borderId="41" xfId="0" quotePrefix="1" applyFont="1" applyBorder="1" applyAlignment="1" applyProtection="1">
      <alignment horizontal="left" vertical="center"/>
      <protection hidden="1"/>
    </xf>
    <xf numFmtId="0" fontId="27" fillId="0" borderId="41" xfId="0" applyFont="1" applyBorder="1" applyAlignment="1" applyProtection="1">
      <alignment horizontal="center" vertical="center" wrapText="1"/>
      <protection hidden="1"/>
    </xf>
    <xf numFmtId="4" fontId="18" fillId="0" borderId="41" xfId="0" applyNumberFormat="1" applyFont="1" applyBorder="1" applyAlignment="1" applyProtection="1">
      <alignment horizontal="center" vertical="center"/>
      <protection hidden="1"/>
    </xf>
    <xf numFmtId="0" fontId="27" fillId="0" borderId="42" xfId="0" applyFont="1" applyBorder="1" applyAlignment="1" applyProtection="1">
      <alignment horizontal="center" vertical="center" wrapText="1"/>
      <protection hidden="1"/>
    </xf>
    <xf numFmtId="4" fontId="18" fillId="0" borderId="42" xfId="0" applyNumberFormat="1" applyFont="1" applyBorder="1" applyAlignment="1" applyProtection="1">
      <alignment horizontal="center" vertical="center"/>
      <protection hidden="1"/>
    </xf>
    <xf numFmtId="0" fontId="37" fillId="0" borderId="0" xfId="0" quotePrefix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4" fontId="7" fillId="0" borderId="0" xfId="0" applyNumberFormat="1" applyFont="1" applyAlignment="1" applyProtection="1">
      <alignment horizontal="center" vertical="center"/>
      <protection hidden="1"/>
    </xf>
    <xf numFmtId="4" fontId="9" fillId="0" borderId="0" xfId="1" applyNumberFormat="1" applyFont="1" applyBorder="1" applyAlignment="1" applyProtection="1">
      <alignment horizontal="right" vertical="center"/>
      <protection hidden="1"/>
    </xf>
    <xf numFmtId="4" fontId="7" fillId="0" borderId="0" xfId="1" applyNumberFormat="1" applyFont="1" applyBorder="1" applyAlignment="1" applyProtection="1">
      <alignment horizontal="right" vertical="center"/>
      <protection hidden="1"/>
    </xf>
    <xf numFmtId="4" fontId="7" fillId="0" borderId="43" xfId="1" applyNumberFormat="1" applyFont="1" applyBorder="1" applyAlignment="1" applyProtection="1">
      <alignment horizontal="right" vertical="center"/>
      <protection hidden="1"/>
    </xf>
    <xf numFmtId="0" fontId="15" fillId="0" borderId="43" xfId="0" applyFont="1" applyBorder="1" applyAlignment="1" applyProtection="1">
      <alignment horizontal="left" vertical="center"/>
      <protection hidden="1"/>
    </xf>
    <xf numFmtId="4" fontId="2" fillId="0" borderId="0" xfId="1" applyNumberFormat="1" applyFont="1" applyBorder="1" applyAlignment="1" applyProtection="1">
      <alignment horizontal="right" vertical="center"/>
      <protection hidden="1"/>
    </xf>
    <xf numFmtId="4" fontId="15" fillId="0" borderId="0" xfId="1" applyNumberFormat="1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43" fontId="7" fillId="0" borderId="0" xfId="0" applyNumberFormat="1" applyFont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16" xfId="0" applyFont="1" applyBorder="1" applyAlignment="1" applyProtection="1">
      <alignment vertical="center"/>
      <protection hidden="1"/>
    </xf>
    <xf numFmtId="9" fontId="3" fillId="0" borderId="0" xfId="0" applyNumberFormat="1" applyFont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4" fontId="7" fillId="0" borderId="0" xfId="0" applyNumberFormat="1" applyFont="1" applyAlignment="1" applyProtection="1">
      <alignment vertical="center"/>
      <protection hidden="1"/>
    </xf>
    <xf numFmtId="0" fontId="7" fillId="0" borderId="46" xfId="0" applyFont="1" applyBorder="1" applyAlignment="1" applyProtection="1">
      <alignment vertical="center"/>
      <protection hidden="1"/>
    </xf>
    <xf numFmtId="4" fontId="7" fillId="0" borderId="46" xfId="0" applyNumberFormat="1" applyFont="1" applyBorder="1" applyAlignment="1" applyProtection="1">
      <alignment vertical="center"/>
      <protection hidden="1"/>
    </xf>
    <xf numFmtId="4" fontId="38" fillId="0" borderId="46" xfId="0" applyNumberFormat="1" applyFont="1" applyBorder="1" applyAlignment="1" applyProtection="1">
      <alignment vertical="center"/>
      <protection hidden="1"/>
    </xf>
    <xf numFmtId="0" fontId="7" fillId="0" borderId="46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horizontal="left" vertical="center"/>
      <protection locked="0"/>
    </xf>
    <xf numFmtId="4" fontId="7" fillId="0" borderId="25" xfId="0" applyNumberFormat="1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4" fontId="7" fillId="0" borderId="47" xfId="0" applyNumberFormat="1" applyFont="1" applyBorder="1" applyAlignment="1" applyProtection="1">
      <alignment horizontal="center" vertical="center"/>
      <protection locked="0"/>
    </xf>
    <xf numFmtId="4" fontId="7" fillId="0" borderId="24" xfId="0" applyNumberFormat="1" applyFont="1" applyBorder="1" applyAlignment="1" applyProtection="1">
      <alignment horizontal="left" vertical="center"/>
      <protection locked="0"/>
    </xf>
    <xf numFmtId="4" fontId="31" fillId="0" borderId="31" xfId="0" applyNumberFormat="1" applyFont="1" applyBorder="1" applyAlignment="1" applyProtection="1">
      <alignment horizontal="center" vertical="center"/>
      <protection hidden="1"/>
    </xf>
    <xf numFmtId="4" fontId="18" fillId="0" borderId="31" xfId="0" applyNumberFormat="1" applyFont="1" applyBorder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4" fontId="7" fillId="0" borderId="31" xfId="0" applyNumberFormat="1" applyFont="1" applyBorder="1" applyAlignment="1" applyProtection="1">
      <alignment vertical="center"/>
      <protection hidden="1"/>
    </xf>
    <xf numFmtId="4" fontId="18" fillId="0" borderId="0" xfId="0" applyNumberFormat="1" applyFont="1" applyAlignment="1" applyProtection="1">
      <alignment horizontal="center" vertical="center"/>
      <protection hidden="1"/>
    </xf>
    <xf numFmtId="4" fontId="7" fillId="6" borderId="0" xfId="0" applyNumberFormat="1" applyFont="1" applyFill="1" applyAlignment="1" applyProtection="1">
      <alignment vertical="center"/>
      <protection hidden="1"/>
    </xf>
    <xf numFmtId="4" fontId="38" fillId="6" borderId="0" xfId="0" applyNumberFormat="1" applyFont="1" applyFill="1" applyAlignment="1" applyProtection="1">
      <alignment horizontal="center" vertical="center"/>
      <protection hidden="1"/>
    </xf>
    <xf numFmtId="4" fontId="18" fillId="6" borderId="0" xfId="0" applyNumberFormat="1" applyFont="1" applyFill="1" applyAlignment="1" applyProtection="1">
      <alignment horizontal="center" vertical="center"/>
      <protection hidden="1"/>
    </xf>
    <xf numFmtId="4" fontId="7" fillId="6" borderId="46" xfId="0" applyNumberFormat="1" applyFont="1" applyFill="1" applyBorder="1" applyAlignment="1" applyProtection="1">
      <alignment vertical="center"/>
      <protection hidden="1"/>
    </xf>
    <xf numFmtId="0" fontId="7" fillId="6" borderId="46" xfId="0" applyFont="1" applyFill="1" applyBorder="1" applyAlignment="1" applyProtection="1">
      <alignment vertical="center"/>
      <protection hidden="1"/>
    </xf>
    <xf numFmtId="4" fontId="18" fillId="8" borderId="31" xfId="0" applyNumberFormat="1" applyFont="1" applyFill="1" applyBorder="1" applyAlignment="1" applyProtection="1">
      <alignment horizontal="center" vertical="center"/>
      <protection hidden="1"/>
    </xf>
    <xf numFmtId="4" fontId="18" fillId="3" borderId="31" xfId="0" applyNumberFormat="1" applyFont="1" applyFill="1" applyBorder="1" applyAlignment="1" applyProtection="1">
      <alignment horizontal="center" vertical="center"/>
      <protection hidden="1"/>
    </xf>
    <xf numFmtId="4" fontId="31" fillId="9" borderId="31" xfId="0" applyNumberFormat="1" applyFont="1" applyFill="1" applyBorder="1" applyAlignment="1" applyProtection="1">
      <alignment horizontal="center" vertical="center"/>
      <protection hidden="1"/>
    </xf>
    <xf numFmtId="4" fontId="18" fillId="4" borderId="31" xfId="0" applyNumberFormat="1" applyFont="1" applyFill="1" applyBorder="1" applyAlignment="1" applyProtection="1">
      <alignment horizontal="center" vertical="center"/>
      <protection hidden="1"/>
    </xf>
    <xf numFmtId="4" fontId="7" fillId="4" borderId="31" xfId="0" applyNumberFormat="1" applyFont="1" applyFill="1" applyBorder="1" applyAlignment="1" applyProtection="1">
      <alignment vertical="center"/>
      <protection hidden="1"/>
    </xf>
    <xf numFmtId="4" fontId="18" fillId="2" borderId="31" xfId="0" applyNumberFormat="1" applyFont="1" applyFill="1" applyBorder="1" applyAlignment="1" applyProtection="1">
      <alignment horizontal="center" vertical="center"/>
      <protection hidden="1"/>
    </xf>
    <xf numFmtId="4" fontId="7" fillId="2" borderId="31" xfId="0" applyNumberFormat="1" applyFont="1" applyFill="1" applyBorder="1" applyAlignment="1" applyProtection="1">
      <alignment vertical="center"/>
      <protection hidden="1"/>
    </xf>
    <xf numFmtId="4" fontId="38" fillId="0" borderId="0" xfId="0" applyNumberFormat="1" applyFont="1" applyAlignment="1" applyProtection="1">
      <alignment horizontal="center" vertical="center"/>
      <protection hidden="1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0" fillId="6" borderId="0" xfId="0" applyFill="1" applyProtection="1">
      <protection hidden="1"/>
    </xf>
    <xf numFmtId="0" fontId="16" fillId="0" borderId="19" xfId="0" applyFont="1" applyBorder="1" applyAlignment="1" applyProtection="1">
      <alignment horizontal="right" vertical="center"/>
      <protection hidden="1"/>
    </xf>
    <xf numFmtId="0" fontId="15" fillId="0" borderId="15" xfId="0" applyFont="1" applyBorder="1" applyAlignment="1" applyProtection="1">
      <alignment horizontal="right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6" borderId="15" xfId="0" applyFont="1" applyFill="1" applyBorder="1" applyAlignment="1" applyProtection="1">
      <alignment horizontal="left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left" vertical="center"/>
      <protection hidden="1"/>
    </xf>
    <xf numFmtId="0" fontId="7" fillId="9" borderId="0" xfId="0" applyFont="1" applyFill="1" applyAlignment="1" applyProtection="1">
      <alignment horizontal="center" vertical="center"/>
      <protection hidden="1"/>
    </xf>
    <xf numFmtId="0" fontId="18" fillId="9" borderId="0" xfId="0" applyFont="1" applyFill="1" applyAlignment="1" applyProtection="1">
      <alignment horizontal="left" vertical="center"/>
      <protection hidden="1"/>
    </xf>
    <xf numFmtId="4" fontId="18" fillId="9" borderId="0" xfId="0" applyNumberFormat="1" applyFont="1" applyFill="1" applyAlignment="1" applyProtection="1">
      <alignment horizontal="right" vertical="center"/>
      <protection hidden="1"/>
    </xf>
    <xf numFmtId="4" fontId="18" fillId="0" borderId="0" xfId="0" applyNumberFormat="1" applyFont="1" applyAlignment="1" applyProtection="1">
      <alignment horizontal="left" vertical="center"/>
      <protection hidden="1"/>
    </xf>
    <xf numFmtId="4" fontId="18" fillId="0" borderId="0" xfId="0" applyNumberFormat="1" applyFont="1" applyAlignment="1" applyProtection="1">
      <alignment horizontal="right" vertical="center"/>
      <protection hidden="1"/>
    </xf>
    <xf numFmtId="4" fontId="18" fillId="3" borderId="0" xfId="0" applyNumberFormat="1" applyFont="1" applyFill="1" applyAlignment="1" applyProtection="1">
      <alignment horizontal="center" vertical="center"/>
      <protection hidden="1"/>
    </xf>
    <xf numFmtId="4" fontId="18" fillId="3" borderId="0" xfId="0" applyNumberFormat="1" applyFont="1" applyFill="1" applyAlignment="1" applyProtection="1">
      <alignment horizontal="left" vertical="center"/>
      <protection hidden="1"/>
    </xf>
    <xf numFmtId="4" fontId="18" fillId="3" borderId="0" xfId="0" applyNumberFormat="1" applyFont="1" applyFill="1" applyAlignment="1" applyProtection="1">
      <alignment horizontal="right" vertical="center"/>
      <protection hidden="1"/>
    </xf>
    <xf numFmtId="4" fontId="18" fillId="8" borderId="0" xfId="0" applyNumberFormat="1" applyFont="1" applyFill="1" applyAlignment="1" applyProtection="1">
      <alignment horizontal="center" vertical="center"/>
      <protection hidden="1"/>
    </xf>
    <xf numFmtId="4" fontId="18" fillId="8" borderId="0" xfId="0" applyNumberFormat="1" applyFont="1" applyFill="1" applyAlignment="1" applyProtection="1">
      <alignment horizontal="left" vertical="center"/>
      <protection hidden="1"/>
    </xf>
    <xf numFmtId="4" fontId="7" fillId="8" borderId="0" xfId="0" applyNumberFormat="1" applyFont="1" applyFill="1" applyAlignment="1" applyProtection="1">
      <alignment horizontal="right" vertical="center"/>
      <protection hidden="1"/>
    </xf>
    <xf numFmtId="166" fontId="7" fillId="0" borderId="0" xfId="0" applyNumberFormat="1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vertical="center" wrapText="1"/>
      <protection hidden="1"/>
    </xf>
    <xf numFmtId="166" fontId="7" fillId="0" borderId="51" xfId="0" applyNumberFormat="1" applyFont="1" applyBorder="1" applyAlignment="1" applyProtection="1">
      <alignment horizontal="right" vertical="center"/>
      <protection locked="0"/>
    </xf>
    <xf numFmtId="166" fontId="7" fillId="0" borderId="26" xfId="0" applyNumberFormat="1" applyFont="1" applyBorder="1" applyAlignment="1" applyProtection="1">
      <alignment horizontal="right" vertical="center"/>
      <protection locked="0"/>
    </xf>
    <xf numFmtId="166" fontId="7" fillId="0" borderId="50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left" vertical="center"/>
      <protection hidden="1"/>
    </xf>
    <xf numFmtId="0" fontId="31" fillId="0" borderId="31" xfId="0" applyFont="1" applyBorder="1" applyAlignment="1" applyProtection="1">
      <alignment horizontal="center" vertical="center"/>
      <protection hidden="1"/>
    </xf>
    <xf numFmtId="0" fontId="18" fillId="0" borderId="3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left" vertical="center"/>
      <protection hidden="1"/>
    </xf>
    <xf numFmtId="0" fontId="7" fillId="0" borderId="0" xfId="0" quotePrefix="1" applyFont="1" applyAlignment="1" applyProtection="1">
      <alignment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4" fontId="7" fillId="0" borderId="31" xfId="1" applyNumberFormat="1" applyFont="1" applyBorder="1" applyAlignment="1" applyProtection="1">
      <alignment horizontal="center" vertical="center"/>
      <protection hidden="1"/>
    </xf>
    <xf numFmtId="4" fontId="44" fillId="0" borderId="0" xfId="0" applyNumberFormat="1" applyFont="1" applyAlignment="1" applyProtection="1">
      <alignment horizontal="center" vertical="center"/>
      <protection hidden="1"/>
    </xf>
    <xf numFmtId="4" fontId="42" fillId="0" borderId="24" xfId="0" applyNumberFormat="1" applyFont="1" applyBorder="1" applyAlignment="1" applyProtection="1">
      <alignment horizontal="right" vertical="center"/>
      <protection hidden="1"/>
    </xf>
    <xf numFmtId="0" fontId="42" fillId="0" borderId="50" xfId="0" applyFont="1" applyBorder="1" applyAlignment="1" applyProtection="1">
      <alignment vertical="center"/>
      <protection hidden="1"/>
    </xf>
    <xf numFmtId="168" fontId="7" fillId="0" borderId="5" xfId="0" applyNumberFormat="1" applyFont="1" applyBorder="1" applyAlignment="1" applyProtection="1">
      <alignment horizontal="right" vertical="center"/>
      <protection hidden="1"/>
    </xf>
    <xf numFmtId="0" fontId="7" fillId="0" borderId="54" xfId="0" applyFont="1" applyBorder="1" applyAlignment="1" applyProtection="1">
      <alignment horizontal="right" vertical="center"/>
      <protection hidden="1"/>
    </xf>
    <xf numFmtId="168" fontId="7" fillId="0" borderId="54" xfId="0" applyNumberFormat="1" applyFont="1" applyBorder="1" applyAlignment="1" applyProtection="1">
      <alignment horizontal="right" vertical="center"/>
      <protection hidden="1"/>
    </xf>
    <xf numFmtId="169" fontId="7" fillId="0" borderId="55" xfId="0" applyNumberFormat="1" applyFont="1" applyBorder="1" applyAlignment="1" applyProtection="1">
      <alignment horizontal="right" vertical="center"/>
      <protection hidden="1"/>
    </xf>
    <xf numFmtId="167" fontId="7" fillId="0" borderId="0" xfId="0" applyNumberFormat="1" applyFont="1" applyAlignment="1" applyProtection="1">
      <alignment horizontal="right" vertical="center" wrapText="1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7" fillId="0" borderId="31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9" fontId="26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69" fontId="16" fillId="0" borderId="0" xfId="0" applyNumberFormat="1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6" fillId="2" borderId="45" xfId="0" applyFont="1" applyFill="1" applyBorder="1" applyAlignment="1" applyProtection="1">
      <alignment horizontal="left" vertical="center"/>
      <protection hidden="1"/>
    </xf>
    <xf numFmtId="49" fontId="8" fillId="2" borderId="45" xfId="0" applyNumberFormat="1" applyFont="1" applyFill="1" applyBorder="1" applyAlignment="1" applyProtection="1">
      <alignment horizontal="right" vertical="center"/>
      <protection hidden="1"/>
    </xf>
    <xf numFmtId="169" fontId="26" fillId="2" borderId="30" xfId="0" applyNumberFormat="1" applyFont="1" applyFill="1" applyBorder="1" applyAlignment="1" applyProtection="1">
      <alignment horizontal="right" vertical="center"/>
      <protection hidden="1"/>
    </xf>
    <xf numFmtId="0" fontId="18" fillId="6" borderId="0" xfId="0" applyFont="1" applyFill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4" fontId="18" fillId="0" borderId="0" xfId="0" applyNumberFormat="1" applyFont="1" applyAlignment="1" applyProtection="1">
      <alignment vertical="center"/>
      <protection hidden="1"/>
    </xf>
    <xf numFmtId="4" fontId="18" fillId="6" borderId="0" xfId="0" applyNumberFormat="1" applyFont="1" applyFill="1" applyAlignment="1" applyProtection="1">
      <alignment vertical="center"/>
      <protection hidden="1"/>
    </xf>
    <xf numFmtId="4" fontId="49" fillId="0" borderId="0" xfId="0" applyNumberFormat="1" applyFont="1" applyAlignment="1" applyProtection="1">
      <alignment horizontal="center" vertical="center"/>
      <protection hidden="1"/>
    </xf>
    <xf numFmtId="4" fontId="49" fillId="9" borderId="0" xfId="0" applyNumberFormat="1" applyFont="1" applyFill="1" applyAlignment="1" applyProtection="1">
      <alignment horizontal="right" vertical="center"/>
      <protection hidden="1"/>
    </xf>
    <xf numFmtId="4" fontId="49" fillId="3" borderId="0" xfId="0" applyNumberFormat="1" applyFont="1" applyFill="1" applyAlignment="1" applyProtection="1">
      <alignment horizontal="right" vertical="center"/>
      <protection hidden="1"/>
    </xf>
    <xf numFmtId="4" fontId="49" fillId="0" borderId="0" xfId="0" applyNumberFormat="1" applyFont="1" applyAlignment="1" applyProtection="1">
      <alignment horizontal="right" vertical="center"/>
      <protection hidden="1"/>
    </xf>
    <xf numFmtId="4" fontId="49" fillId="8" borderId="0" xfId="0" applyNumberFormat="1" applyFont="1" applyFill="1" applyAlignment="1" applyProtection="1">
      <alignment horizontal="right"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50" fillId="0" borderId="31" xfId="0" applyFont="1" applyBorder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vertical="center"/>
      <protection hidden="1"/>
    </xf>
    <xf numFmtId="4" fontId="49" fillId="8" borderId="31" xfId="0" applyNumberFormat="1" applyFont="1" applyFill="1" applyBorder="1" applyAlignment="1" applyProtection="1">
      <alignment horizontal="center" vertical="center"/>
      <protection hidden="1"/>
    </xf>
    <xf numFmtId="4" fontId="49" fillId="4" borderId="31" xfId="0" applyNumberFormat="1" applyFont="1" applyFill="1" applyBorder="1" applyAlignment="1" applyProtection="1">
      <alignment horizontal="center" vertical="center"/>
      <protection hidden="1"/>
    </xf>
    <xf numFmtId="4" fontId="50" fillId="0" borderId="31" xfId="0" applyNumberFormat="1" applyFont="1" applyBorder="1" applyAlignment="1" applyProtection="1">
      <alignment vertical="center"/>
      <protection hidden="1"/>
    </xf>
    <xf numFmtId="0" fontId="7" fillId="0" borderId="18" xfId="0" applyFont="1" applyBorder="1" applyAlignment="1" applyProtection="1">
      <alignment horizontal="right" vertical="center"/>
      <protection hidden="1"/>
    </xf>
    <xf numFmtId="0" fontId="48" fillId="7" borderId="59" xfId="0" applyFont="1" applyFill="1" applyBorder="1" applyAlignment="1" applyProtection="1">
      <alignment horizontal="center" vertical="center" wrapText="1"/>
      <protection locked="0"/>
    </xf>
    <xf numFmtId="0" fontId="48" fillId="7" borderId="60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left" vertical="center"/>
      <protection hidden="1"/>
    </xf>
    <xf numFmtId="0" fontId="7" fillId="6" borderId="22" xfId="0" applyFont="1" applyFill="1" applyBorder="1" applyAlignment="1" applyProtection="1">
      <alignment vertical="center"/>
      <protection hidden="1"/>
    </xf>
    <xf numFmtId="166" fontId="7" fillId="0" borderId="10" xfId="0" applyNumberFormat="1" applyFont="1" applyBorder="1" applyAlignment="1" applyProtection="1">
      <alignment horizontal="right" vertical="center"/>
      <protection locked="0"/>
    </xf>
    <xf numFmtId="166" fontId="7" fillId="0" borderId="20" xfId="0" applyNumberFormat="1" applyFont="1" applyBorder="1" applyAlignment="1" applyProtection="1">
      <alignment horizontal="right" vertical="center"/>
      <protection locked="0"/>
    </xf>
    <xf numFmtId="166" fontId="7" fillId="0" borderId="57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2" fillId="0" borderId="27" xfId="0" applyFont="1" applyBorder="1" applyAlignment="1" applyProtection="1">
      <alignment horizontal="right" vertical="center"/>
      <protection hidden="1"/>
    </xf>
    <xf numFmtId="0" fontId="3" fillId="0" borderId="13" xfId="0" applyFont="1" applyBorder="1" applyAlignment="1" applyProtection="1">
      <alignment horizontal="right" vertical="center"/>
      <protection hidden="1"/>
    </xf>
    <xf numFmtId="169" fontId="2" fillId="0" borderId="0" xfId="0" applyNumberFormat="1" applyFont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vertical="center"/>
      <protection hidden="1"/>
    </xf>
    <xf numFmtId="0" fontId="2" fillId="0" borderId="25" xfId="0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51" fillId="0" borderId="15" xfId="0" applyFont="1" applyBorder="1" applyAlignment="1" applyProtection="1">
      <alignment vertical="center"/>
      <protection hidden="1"/>
    </xf>
    <xf numFmtId="4" fontId="2" fillId="0" borderId="15" xfId="1" applyNumberFormat="1" applyFont="1" applyBorder="1" applyAlignment="1" applyProtection="1">
      <alignment horizontal="right" vertical="center"/>
      <protection hidden="1"/>
    </xf>
    <xf numFmtId="4" fontId="15" fillId="0" borderId="15" xfId="1" applyNumberFormat="1" applyFont="1" applyBorder="1" applyAlignment="1" applyProtection="1">
      <alignment horizontal="right" vertical="center"/>
      <protection hidden="1"/>
    </xf>
    <xf numFmtId="0" fontId="15" fillId="0" borderId="15" xfId="0" applyFont="1" applyBorder="1" applyAlignment="1" applyProtection="1">
      <alignment horizontal="left" vertical="center"/>
      <protection hidden="1"/>
    </xf>
    <xf numFmtId="0" fontId="15" fillId="0" borderId="15" xfId="0" applyFont="1" applyBorder="1" applyAlignment="1" applyProtection="1">
      <alignment horizontal="center" vertical="center" textRotation="90" wrapText="1"/>
      <protection hidden="1"/>
    </xf>
    <xf numFmtId="0" fontId="1" fillId="0" borderId="13" xfId="0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4" fontId="2" fillId="0" borderId="13" xfId="1" applyNumberFormat="1" applyFont="1" applyBorder="1" applyAlignment="1" applyProtection="1">
      <alignment horizontal="right" vertical="center"/>
      <protection hidden="1"/>
    </xf>
    <xf numFmtId="4" fontId="15" fillId="0" borderId="13" xfId="1" applyNumberFormat="1" applyFont="1" applyBorder="1" applyAlignment="1" applyProtection="1">
      <alignment horizontal="right" vertical="center"/>
      <protection hidden="1"/>
    </xf>
    <xf numFmtId="0" fontId="15" fillId="0" borderId="13" xfId="0" applyFont="1" applyBorder="1" applyAlignment="1" applyProtection="1">
      <alignment horizontal="left" vertical="center"/>
      <protection hidden="1"/>
    </xf>
    <xf numFmtId="0" fontId="15" fillId="0" borderId="13" xfId="0" applyFont="1" applyBorder="1" applyAlignment="1" applyProtection="1">
      <alignment horizontal="center" vertical="center" textRotation="90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169" fontId="4" fillId="0" borderId="0" xfId="0" applyNumberFormat="1" applyFont="1" applyAlignment="1" applyProtection="1">
      <alignment vertical="center"/>
      <protection hidden="1"/>
    </xf>
    <xf numFmtId="9" fontId="53" fillId="0" borderId="0" xfId="0" applyNumberFormat="1" applyFont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right" vertical="center"/>
      <protection hidden="1"/>
    </xf>
    <xf numFmtId="0" fontId="2" fillId="0" borderId="17" xfId="0" applyFont="1" applyBorder="1" applyAlignment="1" applyProtection="1">
      <alignment horizontal="left" vertical="center"/>
      <protection hidden="1"/>
    </xf>
    <xf numFmtId="169" fontId="2" fillId="0" borderId="13" xfId="0" applyNumberFormat="1" applyFont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9" fontId="3" fillId="0" borderId="13" xfId="0" applyNumberFormat="1" applyFont="1" applyBorder="1" applyAlignment="1" applyProtection="1">
      <alignment horizontal="center" vertical="center"/>
      <protection hidden="1"/>
    </xf>
    <xf numFmtId="49" fontId="2" fillId="0" borderId="13" xfId="0" applyNumberFormat="1" applyFont="1" applyBorder="1" applyAlignment="1" applyProtection="1">
      <alignment horizontal="right" vertical="center"/>
      <protection hidden="1"/>
    </xf>
    <xf numFmtId="169" fontId="3" fillId="0" borderId="10" xfId="0" applyNumberFormat="1" applyFont="1" applyBorder="1" applyAlignment="1" applyProtection="1">
      <alignment horizontal="right" vertical="center"/>
      <protection hidden="1"/>
    </xf>
    <xf numFmtId="169" fontId="4" fillId="0" borderId="0" xfId="0" applyNumberFormat="1" applyFont="1" applyAlignment="1" applyProtection="1">
      <alignment horizontal="right" vertical="center"/>
      <protection hidden="1"/>
    </xf>
    <xf numFmtId="169" fontId="4" fillId="0" borderId="18" xfId="0" applyNumberFormat="1" applyFont="1" applyBorder="1" applyAlignment="1" applyProtection="1">
      <alignment vertical="center"/>
      <protection hidden="1"/>
    </xf>
    <xf numFmtId="0" fontId="4" fillId="0" borderId="18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9" fontId="25" fillId="0" borderId="10" xfId="1" applyNumberFormat="1" applyFont="1" applyFill="1" applyBorder="1" applyAlignment="1" applyProtection="1">
      <alignment horizontal="right" vertical="center"/>
      <protection locked="0"/>
    </xf>
    <xf numFmtId="169" fontId="4" fillId="0" borderId="10" xfId="0" applyNumberFormat="1" applyFont="1" applyBorder="1" applyAlignment="1" applyProtection="1">
      <alignment horizontal="right" vertical="center"/>
      <protection hidden="1"/>
    </xf>
    <xf numFmtId="0" fontId="4" fillId="0" borderId="18" xfId="0" quotePrefix="1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169" fontId="4" fillId="0" borderId="16" xfId="0" applyNumberFormat="1" applyFont="1" applyBorder="1" applyAlignment="1" applyProtection="1">
      <alignment horizontal="right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169" fontId="4" fillId="0" borderId="15" xfId="0" applyNumberFormat="1" applyFont="1" applyBorder="1" applyAlignment="1" applyProtection="1">
      <alignment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9" fontId="53" fillId="0" borderId="15" xfId="0" applyNumberFormat="1" applyFont="1" applyBorder="1" applyAlignment="1" applyProtection="1">
      <alignment horizontal="center" vertical="center"/>
      <protection hidden="1"/>
    </xf>
    <xf numFmtId="49" fontId="4" fillId="0" borderId="15" xfId="0" applyNumberFormat="1" applyFont="1" applyBorder="1" applyAlignment="1" applyProtection="1">
      <alignment horizontal="right" vertical="center"/>
      <protection hidden="1"/>
    </xf>
    <xf numFmtId="0" fontId="4" fillId="0" borderId="5" xfId="0" quotePrefix="1" applyFont="1" applyBorder="1" applyAlignment="1" applyProtection="1">
      <alignment vertical="center"/>
      <protection hidden="1"/>
    </xf>
    <xf numFmtId="0" fontId="4" fillId="0" borderId="0" xfId="0" quotePrefix="1" applyFont="1" applyAlignment="1" applyProtection="1">
      <alignment vertical="center"/>
      <protection hidden="1"/>
    </xf>
    <xf numFmtId="0" fontId="4" fillId="0" borderId="10" xfId="0" quotePrefix="1" applyFont="1" applyBorder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169" fontId="4" fillId="0" borderId="19" xfId="0" applyNumberFormat="1" applyFont="1" applyBorder="1" applyAlignment="1" applyProtection="1">
      <alignment vertical="center"/>
      <protection hidden="1"/>
    </xf>
    <xf numFmtId="165" fontId="50" fillId="0" borderId="14" xfId="0" applyNumberFormat="1" applyFont="1" applyBorder="1" applyAlignment="1" applyProtection="1">
      <alignment horizontal="right" vertical="center" wrapText="1"/>
      <protection locked="0"/>
    </xf>
    <xf numFmtId="165" fontId="50" fillId="0" borderId="7" xfId="0" applyNumberFormat="1" applyFont="1" applyBorder="1" applyAlignment="1" applyProtection="1">
      <alignment horizontal="right" vertical="center" wrapText="1"/>
      <protection locked="0"/>
    </xf>
    <xf numFmtId="165" fontId="50" fillId="0" borderId="53" xfId="0" applyNumberFormat="1" applyFont="1" applyBorder="1" applyAlignment="1" applyProtection="1">
      <alignment horizontal="right" vertical="center"/>
      <protection locked="0"/>
    </xf>
    <xf numFmtId="165" fontId="50" fillId="0" borderId="7" xfId="0" applyNumberFormat="1" applyFont="1" applyBorder="1" applyAlignment="1" applyProtection="1">
      <alignment horizontal="right" vertical="center"/>
      <protection locked="0"/>
    </xf>
    <xf numFmtId="165" fontId="50" fillId="0" borderId="0" xfId="0" applyNumberFormat="1" applyFont="1" applyAlignment="1" applyProtection="1">
      <alignment horizontal="right" vertical="center"/>
      <protection locked="0"/>
    </xf>
    <xf numFmtId="165" fontId="50" fillId="0" borderId="2" xfId="0" applyNumberFormat="1" applyFont="1" applyBorder="1" applyAlignment="1" applyProtection="1">
      <alignment horizontal="right" vertical="center"/>
      <protection locked="0"/>
    </xf>
    <xf numFmtId="4" fontId="7" fillId="0" borderId="68" xfId="0" applyNumberFormat="1" applyFont="1" applyBorder="1" applyAlignment="1" applyProtection="1">
      <alignment horizontal="right" vertical="center"/>
      <protection hidden="1"/>
    </xf>
    <xf numFmtId="0" fontId="7" fillId="12" borderId="5" xfId="0" applyFont="1" applyFill="1" applyBorder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7" fillId="10" borderId="0" xfId="0" applyFont="1" applyFill="1" applyAlignment="1" applyProtection="1">
      <alignment horizontal="center" vertical="center"/>
      <protection hidden="1"/>
    </xf>
    <xf numFmtId="0" fontId="7" fillId="11" borderId="0" xfId="0" applyFont="1" applyFill="1" applyAlignment="1" applyProtection="1">
      <alignment horizontal="center" vertical="center"/>
      <protection hidden="1"/>
    </xf>
    <xf numFmtId="0" fontId="7" fillId="11" borderId="2" xfId="0" applyFont="1" applyFill="1" applyBorder="1" applyAlignment="1" applyProtection="1">
      <alignment horizontal="center" vertical="center"/>
      <protection hidden="1"/>
    </xf>
    <xf numFmtId="0" fontId="0" fillId="13" borderId="0" xfId="0" applyFill="1" applyAlignment="1" applyProtection="1">
      <alignment vertical="center"/>
      <protection hidden="1"/>
    </xf>
    <xf numFmtId="0" fontId="0" fillId="10" borderId="0" xfId="0" applyFill="1" applyAlignment="1" applyProtection="1">
      <alignment vertical="center"/>
      <protection hidden="1"/>
    </xf>
    <xf numFmtId="0" fontId="0" fillId="11" borderId="0" xfId="0" applyFill="1" applyAlignment="1" applyProtection="1">
      <alignment vertical="center"/>
      <protection hidden="1"/>
    </xf>
    <xf numFmtId="4" fontId="3" fillId="0" borderId="18" xfId="1" applyNumberFormat="1" applyFont="1" applyFill="1" applyBorder="1" applyAlignment="1" applyProtection="1">
      <alignment horizontal="left" vertical="center"/>
      <protection hidden="1"/>
    </xf>
    <xf numFmtId="4" fontId="7" fillId="0" borderId="28" xfId="1" applyNumberFormat="1" applyFont="1" applyFill="1" applyBorder="1" applyAlignment="1" applyProtection="1">
      <alignment horizontal="center" vertical="center"/>
      <protection hidden="1"/>
    </xf>
    <xf numFmtId="172" fontId="57" fillId="0" borderId="22" xfId="0" applyNumberFormat="1" applyFont="1" applyBorder="1" applyAlignment="1" applyProtection="1">
      <alignment horizontal="center" vertical="center"/>
      <protection hidden="1"/>
    </xf>
    <xf numFmtId="9" fontId="57" fillId="0" borderId="21" xfId="0" applyNumberFormat="1" applyFont="1" applyBorder="1" applyAlignment="1" applyProtection="1">
      <alignment horizontal="center" vertical="center"/>
      <protection hidden="1"/>
    </xf>
    <xf numFmtId="9" fontId="57" fillId="0" borderId="22" xfId="0" applyNumberFormat="1" applyFont="1" applyBorder="1" applyAlignment="1" applyProtection="1">
      <alignment horizontal="center" vertical="center"/>
      <protection hidden="1"/>
    </xf>
    <xf numFmtId="9" fontId="57" fillId="0" borderId="3" xfId="0" applyNumberFormat="1" applyFont="1" applyBorder="1" applyAlignment="1" applyProtection="1">
      <alignment horizontal="center" vertical="center"/>
      <protection hidden="1"/>
    </xf>
    <xf numFmtId="0" fontId="57" fillId="0" borderId="22" xfId="0" applyFont="1" applyBorder="1" applyAlignment="1" applyProtection="1">
      <alignment horizontal="center" vertical="center"/>
      <protection hidden="1"/>
    </xf>
    <xf numFmtId="0" fontId="57" fillId="0" borderId="3" xfId="0" applyFont="1" applyBorder="1" applyAlignment="1" applyProtection="1">
      <alignment horizontal="center" vertical="center"/>
      <protection hidden="1"/>
    </xf>
    <xf numFmtId="9" fontId="57" fillId="0" borderId="56" xfId="0" applyNumberFormat="1" applyFont="1" applyBorder="1" applyAlignment="1" applyProtection="1">
      <alignment horizontal="center" vertical="center"/>
      <protection hidden="1"/>
    </xf>
    <xf numFmtId="0" fontId="58" fillId="0" borderId="0" xfId="0" applyFont="1" applyAlignment="1" applyProtection="1">
      <alignment horizontal="right" vertical="center"/>
      <protection hidden="1"/>
    </xf>
    <xf numFmtId="0" fontId="47" fillId="0" borderId="56" xfId="0" applyFont="1" applyBorder="1" applyAlignment="1" applyProtection="1">
      <alignment horizontal="center" vertical="center"/>
      <protection hidden="1"/>
    </xf>
    <xf numFmtId="0" fontId="59" fillId="0" borderId="18" xfId="0" applyFont="1" applyBorder="1" applyAlignment="1" applyProtection="1">
      <alignment horizontal="right" vertical="center"/>
      <protection hidden="1"/>
    </xf>
    <xf numFmtId="0" fontId="59" fillId="0" borderId="0" xfId="0" applyFont="1" applyAlignment="1" applyProtection="1">
      <alignment horizontal="right" vertical="center"/>
      <protection hidden="1"/>
    </xf>
    <xf numFmtId="0" fontId="60" fillId="0" borderId="18" xfId="0" quotePrefix="1" applyFont="1" applyBorder="1" applyAlignment="1" applyProtection="1">
      <alignment vertical="center"/>
      <protection hidden="1"/>
    </xf>
    <xf numFmtId="169" fontId="58" fillId="0" borderId="10" xfId="1" applyNumberFormat="1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63" fillId="0" borderId="0" xfId="3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2" fillId="0" borderId="0" xfId="3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3" fillId="0" borderId="0" xfId="3" applyFont="1" applyAlignment="1" applyProtection="1">
      <alignment horizontal="left" vertical="center"/>
      <protection locked="0"/>
    </xf>
    <xf numFmtId="0" fontId="62" fillId="0" borderId="0" xfId="3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63" fillId="0" borderId="0" xfId="3" applyFont="1" applyAlignment="1" applyProtection="1">
      <alignment horizontal="right" vertical="center"/>
      <protection locked="0"/>
    </xf>
    <xf numFmtId="0" fontId="62" fillId="13" borderId="0" xfId="3" applyFill="1" applyAlignment="1" applyProtection="1">
      <alignment horizontal="right" vertical="center"/>
      <protection locked="0"/>
    </xf>
    <xf numFmtId="0" fontId="62" fillId="15" borderId="0" xfId="3" applyFill="1" applyAlignment="1" applyProtection="1">
      <alignment horizontal="right" vertical="center"/>
      <protection locked="0"/>
    </xf>
    <xf numFmtId="0" fontId="62" fillId="14" borderId="0" xfId="3" applyFill="1" applyAlignment="1" applyProtection="1">
      <alignment horizontal="right" vertical="center"/>
      <protection locked="0"/>
    </xf>
    <xf numFmtId="0" fontId="62" fillId="0" borderId="0" xfId="3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 wrapText="1"/>
      <protection hidden="1"/>
    </xf>
    <xf numFmtId="169" fontId="25" fillId="0" borderId="10" xfId="1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49" xfId="0" applyFont="1" applyBorder="1" applyAlignment="1" applyProtection="1">
      <alignment vertical="center"/>
      <protection hidden="1"/>
    </xf>
    <xf numFmtId="0" fontId="64" fillId="0" borderId="0" xfId="0" applyFont="1" applyAlignment="1" applyProtection="1">
      <alignment horizontal="center" vertical="center"/>
      <protection hidden="1"/>
    </xf>
    <xf numFmtId="0" fontId="3" fillId="0" borderId="97" xfId="0" applyFont="1" applyBorder="1" applyAlignment="1" applyProtection="1">
      <alignment horizontal="center" vertical="center"/>
      <protection hidden="1"/>
    </xf>
    <xf numFmtId="0" fontId="16" fillId="0" borderId="98" xfId="0" applyFont="1" applyBorder="1" applyAlignment="1" applyProtection="1">
      <alignment horizontal="left" vertical="center"/>
      <protection hidden="1"/>
    </xf>
    <xf numFmtId="169" fontId="16" fillId="0" borderId="98" xfId="0" applyNumberFormat="1" applyFont="1" applyBorder="1" applyAlignment="1" applyProtection="1">
      <alignment vertical="center"/>
      <protection hidden="1"/>
    </xf>
    <xf numFmtId="0" fontId="16" fillId="0" borderId="99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4" fillId="0" borderId="0" xfId="0" applyFont="1" applyAlignment="1" applyProtection="1">
      <alignment vertical="top"/>
      <protection hidden="1"/>
    </xf>
    <xf numFmtId="4" fontId="19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 wrapText="1"/>
      <protection hidden="1"/>
    </xf>
    <xf numFmtId="166" fontId="7" fillId="2" borderId="101" xfId="0" applyNumberFormat="1" applyFont="1" applyFill="1" applyBorder="1" applyAlignment="1" applyProtection="1">
      <alignment horizontal="right" vertical="center"/>
      <protection hidden="1"/>
    </xf>
    <xf numFmtId="0" fontId="7" fillId="9" borderId="100" xfId="0" applyFont="1" applyFill="1" applyBorder="1" applyAlignment="1" applyProtection="1">
      <alignment horizontal="center" vertical="center"/>
      <protection hidden="1"/>
    </xf>
    <xf numFmtId="166" fontId="7" fillId="9" borderId="101" xfId="0" applyNumberFormat="1" applyFont="1" applyFill="1" applyBorder="1" applyAlignment="1" applyProtection="1">
      <alignment horizontal="right" vertical="center"/>
      <protection hidden="1"/>
    </xf>
    <xf numFmtId="4" fontId="7" fillId="0" borderId="100" xfId="0" applyNumberFormat="1" applyFont="1" applyBorder="1" applyAlignment="1" applyProtection="1">
      <alignment horizontal="center" vertical="center"/>
      <protection hidden="1"/>
    </xf>
    <xf numFmtId="0" fontId="7" fillId="0" borderId="92" xfId="0" applyFont="1" applyBorder="1" applyAlignment="1" applyProtection="1">
      <alignment horizontal="left" vertical="center"/>
      <protection hidden="1"/>
    </xf>
    <xf numFmtId="166" fontId="7" fillId="0" borderId="101" xfId="0" applyNumberFormat="1" applyFont="1" applyBorder="1" applyAlignment="1" applyProtection="1">
      <alignment horizontal="right" vertical="center"/>
      <protection hidden="1"/>
    </xf>
    <xf numFmtId="4" fontId="7" fillId="3" borderId="100" xfId="0" applyNumberFormat="1" applyFont="1" applyFill="1" applyBorder="1" applyAlignment="1" applyProtection="1">
      <alignment horizontal="center" vertical="center"/>
      <protection hidden="1"/>
    </xf>
    <xf numFmtId="4" fontId="7" fillId="8" borderId="100" xfId="0" applyNumberFormat="1" applyFont="1" applyFill="1" applyBorder="1" applyAlignment="1" applyProtection="1">
      <alignment horizontal="center" vertical="center"/>
      <protection hidden="1"/>
    </xf>
    <xf numFmtId="166" fontId="7" fillId="17" borderId="101" xfId="0" applyNumberFormat="1" applyFont="1" applyFill="1" applyBorder="1" applyAlignment="1" applyProtection="1">
      <alignment horizontal="right" vertical="center"/>
      <protection hidden="1"/>
    </xf>
    <xf numFmtId="166" fontId="7" fillId="18" borderId="93" xfId="0" applyNumberFormat="1" applyFont="1" applyFill="1" applyBorder="1" applyAlignment="1" applyProtection="1">
      <alignment horizontal="right" vertical="center"/>
      <protection hidden="1"/>
    </xf>
    <xf numFmtId="0" fontId="7" fillId="18" borderId="92" xfId="0" applyFont="1" applyFill="1" applyBorder="1" applyAlignment="1" applyProtection="1">
      <alignment horizontal="left" vertical="center"/>
      <protection hidden="1"/>
    </xf>
    <xf numFmtId="0" fontId="7" fillId="17" borderId="92" xfId="0" applyFont="1" applyFill="1" applyBorder="1" applyAlignment="1" applyProtection="1">
      <alignment horizontal="left" vertical="center"/>
      <protection hidden="1"/>
    </xf>
    <xf numFmtId="0" fontId="7" fillId="16" borderId="92" xfId="0" applyFont="1" applyFill="1" applyBorder="1" applyAlignment="1" applyProtection="1">
      <alignment horizontal="left" vertical="center"/>
      <protection hidden="1"/>
    </xf>
    <xf numFmtId="4" fontId="49" fillId="0" borderId="51" xfId="0" applyNumberFormat="1" applyFont="1" applyBorder="1" applyAlignment="1" applyProtection="1">
      <alignment horizontal="right" vertical="center"/>
      <protection hidden="1"/>
    </xf>
    <xf numFmtId="4" fontId="49" fillId="0" borderId="26" xfId="0" applyNumberFormat="1" applyFont="1" applyBorder="1" applyAlignment="1" applyProtection="1">
      <alignment horizontal="right" vertical="center"/>
      <protection hidden="1"/>
    </xf>
    <xf numFmtId="4" fontId="49" fillId="0" borderId="50" xfId="0" applyNumberFormat="1" applyFont="1" applyBorder="1" applyAlignment="1" applyProtection="1">
      <alignment horizontal="right" vertical="center"/>
      <protection hidden="1"/>
    </xf>
    <xf numFmtId="4" fontId="49" fillId="2" borderId="101" xfId="0" applyNumberFormat="1" applyFont="1" applyFill="1" applyBorder="1" applyAlignment="1" applyProtection="1">
      <alignment horizontal="right" vertical="center"/>
      <protection hidden="1"/>
    </xf>
    <xf numFmtId="4" fontId="49" fillId="16" borderId="101" xfId="0" applyNumberFormat="1" applyFont="1" applyFill="1" applyBorder="1" applyAlignment="1" applyProtection="1">
      <alignment horizontal="right" vertical="center"/>
      <protection hidden="1"/>
    </xf>
    <xf numFmtId="4" fontId="49" fillId="17" borderId="101" xfId="0" applyNumberFormat="1" applyFont="1" applyFill="1" applyBorder="1" applyAlignment="1" applyProtection="1">
      <alignment horizontal="right" vertical="center"/>
      <protection hidden="1"/>
    </xf>
    <xf numFmtId="4" fontId="49" fillId="18" borderId="101" xfId="0" applyNumberFormat="1" applyFont="1" applyFill="1" applyBorder="1" applyAlignment="1" applyProtection="1">
      <alignment horizontal="right" vertical="center"/>
      <protection hidden="1"/>
    </xf>
    <xf numFmtId="4" fontId="49" fillId="0" borderId="101" xfId="0" applyNumberFormat="1" applyFont="1" applyBorder="1" applyAlignment="1" applyProtection="1">
      <alignment horizontal="right" vertical="center"/>
      <protection hidden="1"/>
    </xf>
    <xf numFmtId="4" fontId="50" fillId="0" borderId="0" xfId="0" applyNumberFormat="1" applyFont="1" applyAlignment="1" applyProtection="1">
      <alignment horizontal="right" vertical="center"/>
      <protection hidden="1"/>
    </xf>
    <xf numFmtId="166" fontId="50" fillId="2" borderId="100" xfId="0" applyNumberFormat="1" applyFont="1" applyFill="1" applyBorder="1" applyAlignment="1" applyProtection="1">
      <alignment horizontal="right" vertical="center"/>
      <protection hidden="1"/>
    </xf>
    <xf numFmtId="4" fontId="50" fillId="0" borderId="0" xfId="0" applyNumberFormat="1" applyFont="1" applyAlignment="1" applyProtection="1">
      <alignment horizontal="center" vertical="center"/>
      <protection hidden="1"/>
    </xf>
    <xf numFmtId="4" fontId="49" fillId="9" borderId="0" xfId="0" applyNumberFormat="1" applyFont="1" applyFill="1" applyAlignment="1" applyProtection="1">
      <alignment horizontal="center" vertical="center"/>
      <protection hidden="1"/>
    </xf>
    <xf numFmtId="166" fontId="50" fillId="9" borderId="92" xfId="0" applyNumberFormat="1" applyFont="1" applyFill="1" applyBorder="1" applyAlignment="1" applyProtection="1">
      <alignment horizontal="center" vertical="center"/>
      <protection hidden="1"/>
    </xf>
    <xf numFmtId="166" fontId="50" fillId="0" borderId="92" xfId="0" applyNumberFormat="1" applyFont="1" applyBorder="1" applyAlignment="1" applyProtection="1">
      <alignment horizontal="center" vertical="center"/>
      <protection hidden="1"/>
    </xf>
    <xf numFmtId="4" fontId="49" fillId="3" borderId="0" xfId="0" applyNumberFormat="1" applyFont="1" applyFill="1" applyAlignment="1" applyProtection="1">
      <alignment horizontal="center" vertical="center"/>
      <protection hidden="1"/>
    </xf>
    <xf numFmtId="166" fontId="50" fillId="3" borderId="92" xfId="0" applyNumberFormat="1" applyFont="1" applyFill="1" applyBorder="1" applyAlignment="1" applyProtection="1">
      <alignment horizontal="center" vertical="center"/>
      <protection hidden="1"/>
    </xf>
    <xf numFmtId="4" fontId="50" fillId="8" borderId="0" xfId="0" applyNumberFormat="1" applyFont="1" applyFill="1" applyAlignment="1" applyProtection="1">
      <alignment horizontal="center" vertical="center"/>
      <protection hidden="1"/>
    </xf>
    <xf numFmtId="166" fontId="50" fillId="18" borderId="91" xfId="0" applyNumberFormat="1" applyFont="1" applyFill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6" borderId="13" xfId="0" applyFont="1" applyFill="1" applyBorder="1" applyAlignment="1" applyProtection="1">
      <alignment horizontal="left" vertical="center"/>
      <protection hidden="1"/>
    </xf>
    <xf numFmtId="0" fontId="2" fillId="0" borderId="81" xfId="0" applyFont="1" applyBorder="1" applyAlignment="1" applyProtection="1">
      <alignment horizontal="center" vertical="center"/>
      <protection locked="0"/>
    </xf>
    <xf numFmtId="0" fontId="2" fillId="0" borderId="81" xfId="0" applyFont="1" applyBorder="1" applyAlignment="1" applyProtection="1">
      <alignment horizontal="center" vertical="center"/>
      <protection hidden="1"/>
    </xf>
    <xf numFmtId="0" fontId="7" fillId="0" borderId="81" xfId="0" applyFont="1" applyBorder="1" applyAlignment="1" applyProtection="1">
      <alignment horizontal="center" vertical="center"/>
      <protection hidden="1"/>
    </xf>
    <xf numFmtId="0" fontId="7" fillId="0" borderId="102" xfId="0" applyFont="1" applyBorder="1" applyAlignment="1" applyProtection="1">
      <alignment horizontal="center" vertical="center"/>
      <protection hidden="1"/>
    </xf>
    <xf numFmtId="0" fontId="7" fillId="2" borderId="92" xfId="0" applyFont="1" applyFill="1" applyBorder="1" applyAlignment="1" applyProtection="1">
      <alignment horizontal="left" vertical="center"/>
      <protection hidden="1"/>
    </xf>
    <xf numFmtId="0" fontId="7" fillId="0" borderId="48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7" fillId="0" borderId="10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top"/>
      <protection hidden="1"/>
    </xf>
    <xf numFmtId="164" fontId="46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169" fontId="2" fillId="0" borderId="20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69" fontId="2" fillId="0" borderId="49" xfId="0" applyNumberFormat="1" applyFont="1" applyBorder="1" applyAlignment="1" applyProtection="1">
      <alignment horizontal="right" vertical="center"/>
      <protection hidden="1"/>
    </xf>
    <xf numFmtId="169" fontId="2" fillId="0" borderId="26" xfId="0" applyNumberFormat="1" applyFont="1" applyBorder="1" applyAlignment="1" applyProtection="1">
      <alignment horizontal="right" vertical="center"/>
      <protection hidden="1"/>
    </xf>
    <xf numFmtId="169" fontId="2" fillId="0" borderId="28" xfId="0" applyNumberFormat="1" applyFont="1" applyBorder="1" applyAlignment="1" applyProtection="1">
      <alignment horizontal="right" vertical="center"/>
      <protection hidden="1"/>
    </xf>
    <xf numFmtId="169" fontId="2" fillId="0" borderId="10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27" fillId="0" borderId="35" xfId="0" applyFont="1" applyBorder="1" applyAlignment="1" applyProtection="1">
      <alignment horizontal="center" vertical="center" wrapText="1"/>
      <protection hidden="1"/>
    </xf>
    <xf numFmtId="0" fontId="27" fillId="0" borderId="38" xfId="0" applyFont="1" applyBorder="1" applyAlignment="1" applyProtection="1">
      <alignment horizontal="center" vertical="center" wrapText="1"/>
      <protection hidden="1"/>
    </xf>
    <xf numFmtId="0" fontId="27" fillId="0" borderId="27" xfId="0" quotePrefix="1" applyFont="1" applyBorder="1" applyAlignment="1" applyProtection="1">
      <alignment horizontal="center" vertical="center"/>
      <protection hidden="1"/>
    </xf>
    <xf numFmtId="0" fontId="27" fillId="0" borderId="28" xfId="0" quotePrefix="1" applyFont="1" applyBorder="1" applyAlignment="1" applyProtection="1">
      <alignment horizontal="center" vertical="center"/>
      <protection hidden="1"/>
    </xf>
    <xf numFmtId="0" fontId="18" fillId="0" borderId="35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4" fontId="7" fillId="0" borderId="3" xfId="0" applyNumberFormat="1" applyFont="1" applyBorder="1" applyAlignment="1" applyProtection="1">
      <alignment horizontal="center" vertical="center"/>
      <protection hidden="1"/>
    </xf>
    <xf numFmtId="0" fontId="27" fillId="0" borderId="3" xfId="0" quotePrefix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top"/>
      <protection hidden="1"/>
    </xf>
    <xf numFmtId="0" fontId="0" fillId="0" borderId="0" xfId="0" applyAlignment="1" applyProtection="1">
      <alignment horizontal="left" vertical="top" wrapText="1"/>
      <protection hidden="1"/>
    </xf>
    <xf numFmtId="169" fontId="10" fillId="0" borderId="10" xfId="0" applyNumberFormat="1" applyFont="1" applyBorder="1" applyAlignment="1" applyProtection="1">
      <alignment horizontal="right" vertical="center"/>
      <protection locked="0"/>
    </xf>
    <xf numFmtId="0" fontId="45" fillId="0" borderId="0" xfId="0" applyFont="1" applyAlignment="1" applyProtection="1">
      <alignment vertical="center" wrapText="1"/>
      <protection hidden="1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 textRotation="90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1" fillId="0" borderId="29" xfId="0" applyFont="1" applyBorder="1" applyAlignment="1" applyProtection="1">
      <alignment horizontal="right" vertical="center"/>
      <protection hidden="1"/>
    </xf>
    <xf numFmtId="0" fontId="1" fillId="0" borderId="25" xfId="0" applyFont="1" applyBorder="1" applyAlignment="1" applyProtection="1">
      <alignment horizontal="right" vertical="center"/>
      <protection hidden="1"/>
    </xf>
    <xf numFmtId="170" fontId="0" fillId="0" borderId="0" xfId="0" applyNumberFormat="1" applyAlignment="1" applyProtection="1">
      <alignment horizontal="left" vertical="center"/>
      <protection hidden="1"/>
    </xf>
    <xf numFmtId="0" fontId="67" fillId="0" borderId="17" xfId="0" applyFont="1" applyBorder="1" applyAlignment="1" applyProtection="1">
      <alignment horizontal="right" vertical="center"/>
      <protection hidden="1"/>
    </xf>
    <xf numFmtId="0" fontId="67" fillId="0" borderId="13" xfId="0" applyFont="1" applyBorder="1" applyAlignment="1" applyProtection="1">
      <alignment horizontal="right" vertical="center"/>
      <protection hidden="1"/>
    </xf>
    <xf numFmtId="0" fontId="67" fillId="0" borderId="18" xfId="0" applyFont="1" applyBorder="1" applyAlignment="1" applyProtection="1">
      <alignment horizontal="right" vertical="center"/>
      <protection hidden="1"/>
    </xf>
    <xf numFmtId="0" fontId="67" fillId="0" borderId="0" xfId="0" applyFont="1" applyAlignment="1" applyProtection="1">
      <alignment horizontal="right" vertical="center"/>
      <protection hidden="1"/>
    </xf>
    <xf numFmtId="0" fontId="67" fillId="0" borderId="24" xfId="0" applyFont="1" applyBorder="1" applyAlignment="1" applyProtection="1">
      <alignment horizontal="right" vertical="center"/>
      <protection hidden="1"/>
    </xf>
    <xf numFmtId="0" fontId="59" fillId="0" borderId="29" xfId="0" applyFont="1" applyBorder="1" applyAlignment="1" applyProtection="1">
      <alignment horizontal="right" vertical="center"/>
      <protection hidden="1"/>
    </xf>
    <xf numFmtId="0" fontId="59" fillId="0" borderId="25" xfId="0" applyFont="1" applyBorder="1" applyAlignment="1" applyProtection="1">
      <alignment horizontal="right" vertical="center"/>
      <protection hidden="1"/>
    </xf>
    <xf numFmtId="0" fontId="59" fillId="0" borderId="27" xfId="0" applyFont="1" applyBorder="1" applyAlignment="1" applyProtection="1">
      <alignment horizontal="right" vertical="center"/>
      <protection hidden="1"/>
    </xf>
    <xf numFmtId="174" fontId="16" fillId="0" borderId="16" xfId="0" applyNumberFormat="1" applyFont="1" applyBorder="1" applyAlignment="1" applyProtection="1">
      <alignment horizontal="right" vertical="center"/>
      <protection hidden="1"/>
    </xf>
    <xf numFmtId="40" fontId="67" fillId="0" borderId="20" xfId="0" applyNumberFormat="1" applyFont="1" applyBorder="1" applyAlignment="1" applyProtection="1">
      <alignment horizontal="right" vertical="center"/>
      <protection hidden="1"/>
    </xf>
    <xf numFmtId="40" fontId="67" fillId="0" borderId="10" xfId="0" applyNumberFormat="1" applyFont="1" applyBorder="1" applyAlignment="1" applyProtection="1">
      <alignment horizontal="right" vertical="center"/>
      <protection hidden="1"/>
    </xf>
    <xf numFmtId="40" fontId="59" fillId="0" borderId="10" xfId="0" applyNumberFormat="1" applyFont="1" applyBorder="1" applyAlignment="1" applyProtection="1">
      <alignment horizontal="right" vertical="center"/>
      <protection hidden="1"/>
    </xf>
    <xf numFmtId="0" fontId="67" fillId="0" borderId="23" xfId="0" quotePrefix="1" applyFont="1" applyBorder="1" applyAlignment="1" applyProtection="1">
      <alignment horizontal="right" vertical="center"/>
      <protection locked="0"/>
    </xf>
    <xf numFmtId="40" fontId="67" fillId="0" borderId="57" xfId="0" applyNumberFormat="1" applyFont="1" applyBorder="1" applyAlignment="1" applyProtection="1">
      <alignment horizontal="right" vertical="center"/>
      <protection locked="0"/>
    </xf>
    <xf numFmtId="4" fontId="18" fillId="0" borderId="38" xfId="0" quotePrefix="1" applyNumberFormat="1" applyFont="1" applyBorder="1" applyAlignment="1" applyProtection="1">
      <alignment horizontal="center" vertical="center"/>
      <protection hidden="1"/>
    </xf>
    <xf numFmtId="4" fontId="18" fillId="0" borderId="38" xfId="0" applyNumberFormat="1" applyFont="1" applyBorder="1" applyAlignment="1" applyProtection="1">
      <alignment horizontal="center" vertical="center"/>
      <protection hidden="1"/>
    </xf>
    <xf numFmtId="4" fontId="18" fillId="0" borderId="26" xfId="0" applyNumberFormat="1" applyFont="1" applyBorder="1" applyAlignment="1" applyProtection="1">
      <alignment horizontal="center" vertical="center"/>
      <protection hidden="1"/>
    </xf>
    <xf numFmtId="173" fontId="49" fillId="0" borderId="34" xfId="1" applyNumberFormat="1" applyFont="1" applyBorder="1" applyAlignment="1" applyProtection="1">
      <alignment horizontal="center" vertical="center"/>
      <protection locked="0"/>
    </xf>
    <xf numFmtId="173" fontId="49" fillId="0" borderId="36" xfId="1" applyNumberFormat="1" applyFont="1" applyBorder="1" applyAlignment="1" applyProtection="1">
      <alignment horizontal="center" vertical="center"/>
      <protection locked="0"/>
    </xf>
    <xf numFmtId="166" fontId="50" fillId="0" borderId="48" xfId="0" applyNumberFormat="1" applyFont="1" applyBorder="1" applyAlignment="1" applyProtection="1">
      <alignment horizontal="center" vertical="center"/>
      <protection hidden="1"/>
    </xf>
    <xf numFmtId="166" fontId="50" fillId="0" borderId="13" xfId="0" applyNumberFormat="1" applyFont="1" applyBorder="1" applyAlignment="1" applyProtection="1">
      <alignment horizontal="center" vertical="center"/>
      <protection hidden="1"/>
    </xf>
    <xf numFmtId="166" fontId="50" fillId="0" borderId="17" xfId="0" applyNumberFormat="1" applyFont="1" applyBorder="1" applyAlignment="1" applyProtection="1">
      <alignment horizontal="center" vertical="center"/>
      <protection hidden="1"/>
    </xf>
    <xf numFmtId="166" fontId="50" fillId="0" borderId="25" xfId="0" applyNumberFormat="1" applyFont="1" applyBorder="1" applyAlignment="1" applyProtection="1">
      <alignment horizontal="center" vertical="center"/>
      <protection hidden="1"/>
    </xf>
    <xf numFmtId="166" fontId="50" fillId="0" borderId="0" xfId="0" applyNumberFormat="1" applyFont="1" applyAlignment="1" applyProtection="1">
      <alignment horizontal="center" vertical="center"/>
      <protection hidden="1"/>
    </xf>
    <xf numFmtId="166" fontId="50" fillId="0" borderId="18" xfId="0" applyNumberFormat="1" applyFont="1" applyBorder="1" applyAlignment="1" applyProtection="1">
      <alignment horizontal="center" vertical="center"/>
      <protection hidden="1"/>
    </xf>
    <xf numFmtId="166" fontId="50" fillId="0" borderId="47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top"/>
      <protection hidden="1"/>
    </xf>
    <xf numFmtId="3" fontId="7" fillId="0" borderId="0" xfId="0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66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top"/>
      <protection locked="0"/>
    </xf>
    <xf numFmtId="0" fontId="65" fillId="19" borderId="0" xfId="0" applyFont="1" applyFill="1" applyAlignment="1" applyProtection="1">
      <alignment horizontal="center" vertical="center" textRotation="90" wrapText="1"/>
      <protection hidden="1"/>
    </xf>
    <xf numFmtId="14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164" fontId="46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16" fillId="2" borderId="78" xfId="0" applyFont="1" applyFill="1" applyBorder="1" applyAlignment="1" applyProtection="1">
      <alignment horizontal="center" vertical="center" wrapText="1"/>
      <protection hidden="1"/>
    </xf>
    <xf numFmtId="0" fontId="16" fillId="2" borderId="5" xfId="0" applyFont="1" applyFill="1" applyBorder="1" applyAlignment="1" applyProtection="1">
      <alignment horizontal="center" vertical="center"/>
      <protection hidden="1"/>
    </xf>
    <xf numFmtId="0" fontId="16" fillId="2" borderId="49" xfId="0" applyFont="1" applyFill="1" applyBorder="1" applyAlignment="1" applyProtection="1">
      <alignment horizontal="center" vertical="center"/>
      <protection hidden="1"/>
    </xf>
    <xf numFmtId="0" fontId="16" fillId="2" borderId="18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6" fillId="2" borderId="26" xfId="0" applyFont="1" applyFill="1" applyBorder="1" applyAlignment="1" applyProtection="1">
      <alignment horizontal="center" vertical="center"/>
      <protection hidden="1"/>
    </xf>
    <xf numFmtId="0" fontId="16" fillId="2" borderId="19" xfId="0" applyFont="1" applyFill="1" applyBorder="1" applyAlignment="1" applyProtection="1">
      <alignment horizontal="center" vertical="center"/>
      <protection hidden="1"/>
    </xf>
    <xf numFmtId="0" fontId="16" fillId="2" borderId="15" xfId="0" applyFont="1" applyFill="1" applyBorder="1" applyAlignment="1" applyProtection="1">
      <alignment horizontal="center" vertical="center"/>
      <protection hidden="1"/>
    </xf>
    <xf numFmtId="0" fontId="16" fillId="2" borderId="52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3" fillId="7" borderId="44" xfId="0" applyFont="1" applyFill="1" applyBorder="1" applyAlignment="1" applyProtection="1">
      <alignment horizontal="left" vertical="center"/>
      <protection hidden="1"/>
    </xf>
    <xf numFmtId="0" fontId="3" fillId="7" borderId="45" xfId="0" applyFont="1" applyFill="1" applyBorder="1" applyAlignment="1" applyProtection="1">
      <alignment horizontal="left" vertical="center"/>
      <protection hidden="1"/>
    </xf>
    <xf numFmtId="0" fontId="3" fillId="7" borderId="13" xfId="0" applyFont="1" applyFill="1" applyBorder="1" applyAlignment="1" applyProtection="1">
      <alignment horizontal="left" vertical="center"/>
      <protection hidden="1"/>
    </xf>
    <xf numFmtId="0" fontId="3" fillId="7" borderId="20" xfId="0" applyFont="1" applyFill="1" applyBorder="1" applyAlignment="1" applyProtection="1">
      <alignment horizontal="left" vertical="center"/>
      <protection hidden="1"/>
    </xf>
    <xf numFmtId="0" fontId="7" fillId="7" borderId="62" xfId="0" applyFont="1" applyFill="1" applyBorder="1" applyAlignment="1" applyProtection="1">
      <alignment horizontal="right" vertical="center"/>
      <protection hidden="1"/>
    </xf>
    <xf numFmtId="0" fontId="7" fillId="7" borderId="63" xfId="0" applyFont="1" applyFill="1" applyBorder="1" applyAlignment="1" applyProtection="1">
      <alignment horizontal="right" vertical="center"/>
      <protection hidden="1"/>
    </xf>
    <xf numFmtId="169" fontId="15" fillId="7" borderId="63" xfId="0" applyNumberFormat="1" applyFont="1" applyFill="1" applyBorder="1" applyAlignment="1" applyProtection="1">
      <alignment horizontal="right" vertical="center"/>
      <protection hidden="1"/>
    </xf>
    <xf numFmtId="169" fontId="15" fillId="7" borderId="64" xfId="0" applyNumberFormat="1" applyFont="1" applyFill="1" applyBorder="1" applyAlignment="1" applyProtection="1">
      <alignment horizontal="right" vertical="center"/>
      <protection hidden="1"/>
    </xf>
    <xf numFmtId="0" fontId="7" fillId="7" borderId="65" xfId="0" applyFont="1" applyFill="1" applyBorder="1" applyAlignment="1" applyProtection="1">
      <alignment horizontal="right" vertical="center"/>
      <protection hidden="1"/>
    </xf>
    <xf numFmtId="0" fontId="7" fillId="7" borderId="66" xfId="0" applyFont="1" applyFill="1" applyBorder="1" applyAlignment="1" applyProtection="1">
      <alignment horizontal="right" vertical="center"/>
      <protection hidden="1"/>
    </xf>
    <xf numFmtId="169" fontId="15" fillId="7" borderId="66" xfId="0" applyNumberFormat="1" applyFont="1" applyFill="1" applyBorder="1" applyAlignment="1" applyProtection="1">
      <alignment horizontal="right" vertical="center"/>
      <protection hidden="1"/>
    </xf>
    <xf numFmtId="169" fontId="15" fillId="7" borderId="67" xfId="0" applyNumberFormat="1" applyFont="1" applyFill="1" applyBorder="1" applyAlignment="1" applyProtection="1">
      <alignment horizontal="right" vertical="center"/>
      <protection hidden="1"/>
    </xf>
    <xf numFmtId="169" fontId="16" fillId="7" borderId="70" xfId="0" applyNumberFormat="1" applyFont="1" applyFill="1" applyBorder="1" applyAlignment="1" applyProtection="1">
      <alignment horizontal="right" vertical="center"/>
      <protection hidden="1"/>
    </xf>
    <xf numFmtId="169" fontId="16" fillId="7" borderId="71" xfId="0" applyNumberFormat="1" applyFont="1" applyFill="1" applyBorder="1" applyAlignment="1" applyProtection="1">
      <alignment horizontal="right" vertical="center"/>
      <protection hidden="1"/>
    </xf>
    <xf numFmtId="0" fontId="16" fillId="2" borderId="15" xfId="0" applyFont="1" applyFill="1" applyBorder="1" applyAlignment="1" applyProtection="1">
      <alignment horizontal="right" vertical="center"/>
      <protection hidden="1"/>
    </xf>
    <xf numFmtId="169" fontId="16" fillId="2" borderId="15" xfId="0" applyNumberFormat="1" applyFont="1" applyFill="1" applyBorder="1" applyAlignment="1" applyProtection="1">
      <alignment vertical="center"/>
      <protection hidden="1"/>
    </xf>
    <xf numFmtId="169" fontId="16" fillId="2" borderId="16" xfId="0" applyNumberFormat="1" applyFont="1" applyFill="1" applyBorder="1" applyAlignment="1" applyProtection="1">
      <alignment vertical="center"/>
      <protection hidden="1"/>
    </xf>
    <xf numFmtId="169" fontId="15" fillId="0" borderId="5" xfId="0" applyNumberFormat="1" applyFont="1" applyBorder="1" applyAlignment="1" applyProtection="1">
      <alignment horizontal="right" vertical="center"/>
      <protection hidden="1"/>
    </xf>
    <xf numFmtId="169" fontId="15" fillId="0" borderId="6" xfId="0" applyNumberFormat="1" applyFont="1" applyBorder="1" applyAlignment="1" applyProtection="1">
      <alignment horizontal="right" vertical="center"/>
      <protection hidden="1"/>
    </xf>
    <xf numFmtId="0" fontId="3" fillId="0" borderId="47" xfId="0" applyFont="1" applyBorder="1" applyAlignment="1" applyProtection="1">
      <alignment horizontal="right" vertical="center"/>
      <protection hidden="1"/>
    </xf>
    <xf numFmtId="0" fontId="3" fillId="0" borderId="24" xfId="0" applyFont="1" applyBorder="1" applyAlignment="1" applyProtection="1">
      <alignment horizontal="right" vertical="center"/>
      <protection hidden="1"/>
    </xf>
    <xf numFmtId="169" fontId="15" fillId="0" borderId="24" xfId="0" applyNumberFormat="1" applyFont="1" applyBorder="1" applyAlignment="1" applyProtection="1">
      <alignment horizontal="right" vertical="center"/>
      <protection hidden="1"/>
    </xf>
    <xf numFmtId="169" fontId="15" fillId="0" borderId="57" xfId="0" applyNumberFormat="1" applyFont="1" applyBorder="1" applyAlignment="1" applyProtection="1">
      <alignment horizontal="right" vertical="center"/>
      <protection hidden="1"/>
    </xf>
    <xf numFmtId="0" fontId="7" fillId="0" borderId="29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167" fontId="7" fillId="0" borderId="68" xfId="0" applyNumberFormat="1" applyFont="1" applyBorder="1" applyAlignment="1" applyProtection="1">
      <alignment horizontal="right" vertical="center" wrapText="1"/>
      <protection hidden="1"/>
    </xf>
    <xf numFmtId="167" fontId="7" fillId="0" borderId="69" xfId="0" applyNumberFormat="1" applyFont="1" applyBorder="1" applyAlignment="1" applyProtection="1">
      <alignment horizontal="right" vertical="center" wrapText="1"/>
      <protection hidden="1"/>
    </xf>
    <xf numFmtId="0" fontId="9" fillId="0" borderId="18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26" xfId="0" applyFont="1" applyBorder="1" applyAlignment="1" applyProtection="1">
      <alignment horizontal="right" vertical="center"/>
      <protection locked="0"/>
    </xf>
    <xf numFmtId="0" fontId="50" fillId="0" borderId="0" xfId="0" applyFont="1" applyAlignment="1" applyProtection="1">
      <alignment horizontal="right" vertical="center"/>
      <protection hidden="1"/>
    </xf>
    <xf numFmtId="169" fontId="46" fillId="0" borderId="0" xfId="0" applyNumberFormat="1" applyFont="1" applyAlignment="1" applyProtection="1">
      <alignment horizontal="right" vertical="center"/>
      <protection locked="0"/>
    </xf>
    <xf numFmtId="169" fontId="46" fillId="0" borderId="10" xfId="0" applyNumberFormat="1" applyFont="1" applyBorder="1" applyAlignment="1" applyProtection="1">
      <alignment horizontal="right" vertical="center"/>
      <protection locked="0"/>
    </xf>
    <xf numFmtId="169" fontId="2" fillId="0" borderId="2" xfId="0" applyNumberFormat="1" applyFont="1" applyBorder="1" applyAlignment="1" applyProtection="1">
      <alignment horizontal="right" vertical="center"/>
      <protection hidden="1"/>
    </xf>
    <xf numFmtId="169" fontId="2" fillId="0" borderId="11" xfId="0" applyNumberFormat="1" applyFont="1" applyBorder="1" applyAlignment="1" applyProtection="1">
      <alignment horizontal="right" vertical="center"/>
      <protection hidden="1"/>
    </xf>
    <xf numFmtId="0" fontId="1" fillId="2" borderId="44" xfId="0" applyFont="1" applyFill="1" applyBorder="1" applyAlignment="1" applyProtection="1">
      <alignment horizontal="left" vertical="center"/>
      <protection hidden="1"/>
    </xf>
    <xf numFmtId="0" fontId="1" fillId="2" borderId="45" xfId="0" applyFont="1" applyFill="1" applyBorder="1" applyAlignment="1" applyProtection="1">
      <alignment horizontal="left" vertical="center"/>
      <protection hidden="1"/>
    </xf>
    <xf numFmtId="0" fontId="1" fillId="2" borderId="30" xfId="0" applyFont="1" applyFill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right" vertical="center"/>
      <protection hidden="1"/>
    </xf>
    <xf numFmtId="0" fontId="7" fillId="0" borderId="51" xfId="0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right" vertical="center"/>
      <protection hidden="1"/>
    </xf>
    <xf numFmtId="0" fontId="7" fillId="0" borderId="28" xfId="0" applyFont="1" applyBorder="1" applyAlignment="1" applyProtection="1">
      <alignment horizontal="right" vertical="center"/>
      <protection hidden="1"/>
    </xf>
    <xf numFmtId="169" fontId="2" fillId="0" borderId="13" xfId="0" applyNumberFormat="1" applyFont="1" applyBorder="1" applyAlignment="1" applyProtection="1">
      <alignment horizontal="right" vertical="center"/>
      <protection hidden="1"/>
    </xf>
    <xf numFmtId="169" fontId="2" fillId="0" borderId="20" xfId="0" applyNumberFormat="1" applyFont="1" applyBorder="1" applyAlignment="1" applyProtection="1">
      <alignment horizontal="right" vertical="center"/>
      <protection hidden="1"/>
    </xf>
    <xf numFmtId="0" fontId="7" fillId="0" borderId="78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69" fontId="10" fillId="0" borderId="0" xfId="0" applyNumberFormat="1" applyFont="1" applyAlignment="1" applyProtection="1">
      <alignment horizontal="right" vertical="center"/>
      <protection locked="0"/>
    </xf>
    <xf numFmtId="169" fontId="10" fillId="0" borderId="10" xfId="0" applyNumberFormat="1" applyFont="1" applyBorder="1" applyAlignment="1" applyProtection="1">
      <alignment horizontal="right" vertical="center"/>
      <protection locked="0"/>
    </xf>
    <xf numFmtId="0" fontId="7" fillId="13" borderId="29" xfId="0" applyFont="1" applyFill="1" applyBorder="1" applyAlignment="1" applyProtection="1">
      <alignment horizontal="right" vertical="center"/>
      <protection hidden="1"/>
    </xf>
    <xf numFmtId="0" fontId="7" fillId="13" borderId="25" xfId="0" applyFont="1" applyFill="1" applyBorder="1" applyAlignment="1" applyProtection="1">
      <alignment horizontal="right" vertical="center"/>
      <protection hidden="1"/>
    </xf>
    <xf numFmtId="169" fontId="2" fillId="0" borderId="49" xfId="0" applyNumberFormat="1" applyFont="1" applyBorder="1" applyAlignment="1" applyProtection="1">
      <alignment horizontal="right" vertical="center"/>
      <protection hidden="1"/>
    </xf>
    <xf numFmtId="169" fontId="2" fillId="0" borderId="26" xfId="0" applyNumberFormat="1" applyFont="1" applyBorder="1" applyAlignment="1" applyProtection="1">
      <alignment horizontal="right" vertical="center"/>
      <protection hidden="1"/>
    </xf>
    <xf numFmtId="0" fontId="7" fillId="0" borderId="74" xfId="0" applyFont="1" applyBorder="1" applyAlignment="1" applyProtection="1">
      <alignment horizontal="center" vertical="center" wrapText="1"/>
      <protection hidden="1"/>
    </xf>
    <xf numFmtId="0" fontId="7" fillId="0" borderId="75" xfId="0" applyFont="1" applyBorder="1" applyAlignment="1" applyProtection="1">
      <alignment horizontal="center" vertical="center"/>
      <protection hidden="1"/>
    </xf>
    <xf numFmtId="0" fontId="7" fillId="0" borderId="74" xfId="0" applyFont="1" applyBorder="1" applyAlignment="1" applyProtection="1">
      <alignment horizontal="center" vertical="center"/>
      <protection hidden="1"/>
    </xf>
    <xf numFmtId="0" fontId="7" fillId="10" borderId="25" xfId="0" applyFont="1" applyFill="1" applyBorder="1" applyAlignment="1" applyProtection="1">
      <alignment horizontal="right" vertical="center"/>
      <protection hidden="1"/>
    </xf>
    <xf numFmtId="3" fontId="7" fillId="0" borderId="72" xfId="0" applyNumberFormat="1" applyFont="1" applyBorder="1" applyAlignment="1" applyProtection="1">
      <alignment horizontal="center" vertical="center" wrapText="1"/>
      <protection hidden="1"/>
    </xf>
    <xf numFmtId="3" fontId="7" fillId="0" borderId="73" xfId="0" applyNumberFormat="1" applyFont="1" applyBorder="1" applyAlignment="1" applyProtection="1">
      <alignment horizontal="center" vertical="center" wrapText="1"/>
      <protection hidden="1"/>
    </xf>
    <xf numFmtId="3" fontId="7" fillId="0" borderId="74" xfId="0" applyNumberFormat="1" applyFont="1" applyBorder="1" applyAlignment="1" applyProtection="1">
      <alignment horizontal="center" vertical="center" wrapText="1"/>
      <protection hidden="1"/>
    </xf>
    <xf numFmtId="3" fontId="7" fillId="0" borderId="75" xfId="0" applyNumberFormat="1" applyFont="1" applyBorder="1" applyAlignment="1" applyProtection="1">
      <alignment horizontal="center" vertical="center" wrapText="1"/>
      <protection hidden="1"/>
    </xf>
    <xf numFmtId="169" fontId="2" fillId="0" borderId="28" xfId="0" applyNumberFormat="1" applyFont="1" applyBorder="1" applyAlignment="1" applyProtection="1">
      <alignment horizontal="right" vertical="center"/>
      <protection hidden="1"/>
    </xf>
    <xf numFmtId="0" fontId="7" fillId="11" borderId="25" xfId="0" applyFont="1" applyFill="1" applyBorder="1" applyAlignment="1" applyProtection="1">
      <alignment horizontal="right" vertical="center"/>
      <protection hidden="1"/>
    </xf>
    <xf numFmtId="0" fontId="7" fillId="11" borderId="27" xfId="0" applyFont="1" applyFill="1" applyBorder="1" applyAlignment="1" applyProtection="1">
      <alignment horizontal="right" vertical="center"/>
      <protection hidden="1"/>
    </xf>
    <xf numFmtId="0" fontId="7" fillId="0" borderId="75" xfId="0" applyFont="1" applyBorder="1" applyAlignment="1" applyProtection="1">
      <alignment horizontal="center" vertical="center" wrapText="1"/>
      <protection hidden="1"/>
    </xf>
    <xf numFmtId="0" fontId="7" fillId="0" borderId="76" xfId="0" applyFont="1" applyBorder="1" applyAlignment="1" applyProtection="1">
      <alignment horizontal="center" vertical="center" wrapText="1"/>
      <protection hidden="1"/>
    </xf>
    <xf numFmtId="0" fontId="7" fillId="0" borderId="77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10" borderId="18" xfId="0" applyFont="1" applyFill="1" applyBorder="1" applyAlignment="1" applyProtection="1">
      <alignment horizontal="right" vertical="center"/>
      <protection hidden="1"/>
    </xf>
    <xf numFmtId="0" fontId="2" fillId="10" borderId="19" xfId="0" applyFont="1" applyFill="1" applyBorder="1" applyAlignment="1" applyProtection="1">
      <alignment horizontal="right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169" fontId="2" fillId="0" borderId="10" xfId="0" applyNumberFormat="1" applyFont="1" applyBorder="1" applyAlignment="1" applyProtection="1">
      <alignment horizontal="right" vertical="center"/>
      <protection hidden="1"/>
    </xf>
    <xf numFmtId="169" fontId="2" fillId="0" borderId="16" xfId="0" applyNumberFormat="1" applyFont="1" applyBorder="1" applyAlignment="1" applyProtection="1">
      <alignment horizontal="right" vertical="center"/>
      <protection hidden="1"/>
    </xf>
    <xf numFmtId="0" fontId="2" fillId="13" borderId="18" xfId="0" applyFont="1" applyFill="1" applyBorder="1" applyAlignment="1" applyProtection="1">
      <alignment horizontal="right" vertical="center"/>
      <protection hidden="1"/>
    </xf>
    <xf numFmtId="0" fontId="2" fillId="13" borderId="19" xfId="0" applyFont="1" applyFill="1" applyBorder="1" applyAlignment="1" applyProtection="1">
      <alignment horizontal="right" vertical="center"/>
      <protection hidden="1"/>
    </xf>
    <xf numFmtId="0" fontId="1" fillId="11" borderId="18" xfId="0" applyFont="1" applyFill="1" applyBorder="1" applyAlignment="1" applyProtection="1">
      <alignment horizontal="right" vertical="center"/>
      <protection hidden="1"/>
    </xf>
    <xf numFmtId="0" fontId="2" fillId="11" borderId="19" xfId="0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14" fillId="2" borderId="44" xfId="0" applyFont="1" applyFill="1" applyBorder="1" applyAlignment="1" applyProtection="1">
      <alignment horizontal="left" vertical="center"/>
      <protection hidden="1"/>
    </xf>
    <xf numFmtId="0" fontId="14" fillId="2" borderId="45" xfId="0" applyFont="1" applyFill="1" applyBorder="1" applyAlignment="1" applyProtection="1">
      <alignment horizontal="left" vertical="center"/>
      <protection hidden="1"/>
    </xf>
    <xf numFmtId="0" fontId="14" fillId="2" borderId="30" xfId="0" applyFont="1" applyFill="1" applyBorder="1" applyAlignment="1" applyProtection="1">
      <alignment horizontal="left" vertical="center"/>
      <protection hidden="1"/>
    </xf>
    <xf numFmtId="0" fontId="9" fillId="0" borderId="78" xfId="0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9" fillId="0" borderId="49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hidden="1"/>
    </xf>
    <xf numFmtId="0" fontId="18" fillId="7" borderId="17" xfId="0" applyFont="1" applyFill="1" applyBorder="1" applyAlignment="1" applyProtection="1">
      <alignment horizontal="center" vertical="center" wrapText="1"/>
      <protection hidden="1"/>
    </xf>
    <xf numFmtId="0" fontId="18" fillId="7" borderId="13" xfId="0" applyFont="1" applyFill="1" applyBorder="1" applyAlignment="1" applyProtection="1">
      <alignment horizontal="center" vertical="center" wrapText="1"/>
      <protection hidden="1"/>
    </xf>
    <xf numFmtId="0" fontId="18" fillId="7" borderId="20" xfId="0" applyFont="1" applyFill="1" applyBorder="1" applyAlignment="1" applyProtection="1">
      <alignment horizontal="center" vertical="center" wrapText="1"/>
      <protection hidden="1"/>
    </xf>
    <xf numFmtId="0" fontId="18" fillId="7" borderId="18" xfId="0" applyFont="1" applyFill="1" applyBorder="1" applyAlignment="1" applyProtection="1">
      <alignment horizontal="center" vertical="center" wrapText="1"/>
      <protection hidden="1"/>
    </xf>
    <xf numFmtId="0" fontId="18" fillId="7" borderId="0" xfId="0" applyFont="1" applyFill="1" applyAlignment="1" applyProtection="1">
      <alignment horizontal="center" vertical="center" wrapText="1"/>
      <protection hidden="1"/>
    </xf>
    <xf numFmtId="0" fontId="18" fillId="7" borderId="10" xfId="0" applyFont="1" applyFill="1" applyBorder="1" applyAlignment="1" applyProtection="1">
      <alignment horizontal="center" vertical="center" wrapText="1"/>
      <protection hidden="1"/>
    </xf>
    <xf numFmtId="0" fontId="18" fillId="7" borderId="19" xfId="0" applyFont="1" applyFill="1" applyBorder="1" applyAlignment="1" applyProtection="1">
      <alignment horizontal="center" vertical="center" wrapText="1"/>
      <protection hidden="1"/>
    </xf>
    <xf numFmtId="0" fontId="18" fillId="7" borderId="15" xfId="0" applyFont="1" applyFill="1" applyBorder="1" applyAlignment="1" applyProtection="1">
      <alignment horizontal="center" vertical="center" wrapText="1"/>
      <protection hidden="1"/>
    </xf>
    <xf numFmtId="0" fontId="18" fillId="7" borderId="16" xfId="0" applyFont="1" applyFill="1" applyBorder="1" applyAlignment="1" applyProtection="1">
      <alignment horizontal="center" vertical="center" wrapText="1"/>
      <protection hidden="1"/>
    </xf>
    <xf numFmtId="0" fontId="3" fillId="7" borderId="19" xfId="0" applyFont="1" applyFill="1" applyBorder="1" applyAlignment="1" applyProtection="1">
      <alignment horizontal="right" vertical="center"/>
      <protection hidden="1"/>
    </xf>
    <xf numFmtId="0" fontId="3" fillId="7" borderId="15" xfId="0" applyFont="1" applyFill="1" applyBorder="1" applyAlignment="1" applyProtection="1">
      <alignment horizontal="right" vertical="center"/>
      <protection hidden="1"/>
    </xf>
    <xf numFmtId="0" fontId="3" fillId="7" borderId="61" xfId="0" applyFont="1" applyFill="1" applyBorder="1" applyAlignment="1" applyProtection="1">
      <alignment horizontal="right" vertical="center"/>
      <protection hidden="1"/>
    </xf>
    <xf numFmtId="0" fontId="50" fillId="0" borderId="79" xfId="0" applyFont="1" applyBorder="1" applyAlignment="1" applyProtection="1">
      <alignment horizontal="center" vertical="center"/>
      <protection hidden="1"/>
    </xf>
    <xf numFmtId="0" fontId="50" fillId="0" borderId="58" xfId="0" applyFont="1" applyBorder="1" applyAlignment="1" applyProtection="1">
      <alignment horizontal="center" vertical="center"/>
      <protection hidden="1"/>
    </xf>
    <xf numFmtId="0" fontId="50" fillId="0" borderId="31" xfId="0" applyFont="1" applyBorder="1" applyAlignment="1" applyProtection="1">
      <alignment horizontal="center" vertical="center" wrapText="1"/>
      <protection hidden="1"/>
    </xf>
    <xf numFmtId="0" fontId="19" fillId="0" borderId="80" xfId="0" applyFont="1" applyBorder="1" applyAlignment="1" applyProtection="1">
      <alignment horizontal="center" vertical="center"/>
      <protection locked="0"/>
    </xf>
    <xf numFmtId="0" fontId="19" fillId="0" borderId="81" xfId="0" applyFont="1" applyBorder="1" applyAlignment="1" applyProtection="1">
      <alignment horizontal="center" vertical="center"/>
      <protection locked="0"/>
    </xf>
    <xf numFmtId="0" fontId="19" fillId="0" borderId="82" xfId="0" applyFont="1" applyBorder="1" applyAlignment="1" applyProtection="1">
      <alignment horizontal="center" vertical="center"/>
      <protection locked="0"/>
    </xf>
    <xf numFmtId="4" fontId="38" fillId="4" borderId="31" xfId="0" applyNumberFormat="1" applyFont="1" applyFill="1" applyBorder="1" applyAlignment="1" applyProtection="1">
      <alignment horizontal="center" vertical="center"/>
      <protection hidden="1"/>
    </xf>
    <xf numFmtId="4" fontId="38" fillId="2" borderId="31" xfId="0" applyNumberFormat="1" applyFont="1" applyFill="1" applyBorder="1" applyAlignment="1" applyProtection="1">
      <alignment horizontal="center" vertical="center"/>
      <protection hidden="1"/>
    </xf>
    <xf numFmtId="0" fontId="7" fillId="4" borderId="79" xfId="0" applyFont="1" applyFill="1" applyBorder="1" applyAlignment="1" applyProtection="1">
      <alignment horizontal="center" vertical="center"/>
      <protection hidden="1"/>
    </xf>
    <xf numFmtId="0" fontId="7" fillId="4" borderId="83" xfId="0" applyFont="1" applyFill="1" applyBorder="1" applyAlignment="1" applyProtection="1">
      <alignment horizontal="center" vertical="center"/>
      <protection hidden="1"/>
    </xf>
    <xf numFmtId="0" fontId="7" fillId="4" borderId="58" xfId="0" applyFont="1" applyFill="1" applyBorder="1" applyAlignment="1" applyProtection="1">
      <alignment horizontal="center" vertical="center"/>
      <protection hidden="1"/>
    </xf>
    <xf numFmtId="4" fontId="49" fillId="0" borderId="15" xfId="0" applyNumberFormat="1" applyFont="1" applyBorder="1" applyAlignment="1" applyProtection="1">
      <alignment horizontal="center" vertical="center"/>
      <protection hidden="1"/>
    </xf>
    <xf numFmtId="0" fontId="7" fillId="2" borderId="79" xfId="0" applyFont="1" applyFill="1" applyBorder="1" applyAlignment="1" applyProtection="1">
      <alignment horizontal="center" vertical="center"/>
      <protection hidden="1"/>
    </xf>
    <xf numFmtId="0" fontId="7" fillId="2" borderId="83" xfId="0" applyFont="1" applyFill="1" applyBorder="1" applyAlignment="1" applyProtection="1">
      <alignment horizontal="center" vertical="center"/>
      <protection hidden="1"/>
    </xf>
    <xf numFmtId="0" fontId="7" fillId="2" borderId="58" xfId="0" applyFont="1" applyFill="1" applyBorder="1" applyAlignment="1" applyProtection="1">
      <alignment horizontal="center" vertical="center"/>
      <protection hidden="1"/>
    </xf>
    <xf numFmtId="0" fontId="3" fillId="0" borderId="80" xfId="0" applyFont="1" applyBorder="1" applyAlignment="1" applyProtection="1">
      <alignment horizontal="center" vertical="center" wrapText="1"/>
      <protection locked="0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3" fillId="0" borderId="82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vertical="center"/>
      <protection hidden="1"/>
    </xf>
    <xf numFmtId="0" fontId="17" fillId="0" borderId="0" xfId="0" quotePrefix="1" applyFont="1" applyAlignment="1" applyProtection="1">
      <alignment horizontal="left" vertical="center" wrapText="1"/>
      <protection hidden="1"/>
    </xf>
    <xf numFmtId="0" fontId="17" fillId="0" borderId="2" xfId="0" quotePrefix="1" applyFont="1" applyBorder="1" applyAlignment="1" applyProtection="1">
      <alignment horizontal="left" vertical="center" wrapText="1"/>
      <protection hidden="1"/>
    </xf>
    <xf numFmtId="0" fontId="27" fillId="0" borderId="29" xfId="0" applyFont="1" applyBorder="1" applyAlignment="1" applyProtection="1">
      <alignment horizontal="center" vertical="center"/>
      <protection hidden="1"/>
    </xf>
    <xf numFmtId="0" fontId="27" fillId="0" borderId="5" xfId="0" applyFont="1" applyBorder="1" applyAlignment="1" applyProtection="1">
      <alignment horizontal="center" vertical="center"/>
      <protection hidden="1"/>
    </xf>
    <xf numFmtId="0" fontId="27" fillId="0" borderId="49" xfId="0" applyFont="1" applyBorder="1" applyAlignment="1" applyProtection="1">
      <alignment horizontal="center" vertical="center"/>
      <protection hidden="1"/>
    </xf>
    <xf numFmtId="0" fontId="27" fillId="0" borderId="34" xfId="0" applyFont="1" applyBorder="1" applyAlignment="1" applyProtection="1">
      <alignment horizontal="center" vertical="center"/>
      <protection hidden="1"/>
    </xf>
    <xf numFmtId="0" fontId="27" fillId="0" borderId="86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27" fillId="0" borderId="21" xfId="0" quotePrefix="1" applyFont="1" applyBorder="1" applyAlignment="1" applyProtection="1">
      <alignment horizontal="center" vertical="center" wrapText="1"/>
      <protection hidden="1"/>
    </xf>
    <xf numFmtId="0" fontId="27" fillId="0" borderId="35" xfId="0" quotePrefix="1" applyFont="1" applyBorder="1" applyAlignment="1" applyProtection="1">
      <alignment horizontal="center" vertical="center" wrapText="1"/>
      <protection hidden="1"/>
    </xf>
    <xf numFmtId="0" fontId="27" fillId="0" borderId="29" xfId="0" quotePrefix="1" applyFont="1" applyBorder="1" applyAlignment="1" applyProtection="1">
      <alignment horizontal="center" vertical="center" wrapText="1"/>
      <protection hidden="1"/>
    </xf>
    <xf numFmtId="0" fontId="27" fillId="0" borderId="34" xfId="0" quotePrefix="1" applyFont="1" applyBorder="1" applyAlignment="1" applyProtection="1">
      <alignment horizontal="center" vertical="center" wrapText="1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left" vertical="center" wrapText="1"/>
      <protection hidden="1"/>
    </xf>
    <xf numFmtId="0" fontId="37" fillId="2" borderId="0" xfId="0" applyFont="1" applyFill="1" applyAlignment="1" applyProtection="1">
      <alignment horizontal="left" vertical="center" wrapText="1"/>
      <protection hidden="1"/>
    </xf>
    <xf numFmtId="0" fontId="37" fillId="2" borderId="2" xfId="0" applyFont="1" applyFill="1" applyBorder="1" applyAlignment="1" applyProtection="1">
      <alignment horizontal="left" vertical="center" wrapText="1"/>
      <protection hidden="1"/>
    </xf>
    <xf numFmtId="0" fontId="37" fillId="5" borderId="0" xfId="0" applyFont="1" applyFill="1" applyAlignment="1" applyProtection="1">
      <alignment horizontal="left" vertical="center" wrapText="1"/>
      <protection hidden="1"/>
    </xf>
    <xf numFmtId="0" fontId="37" fillId="5" borderId="2" xfId="0" applyFont="1" applyFill="1" applyBorder="1" applyAlignment="1" applyProtection="1">
      <alignment horizontal="left" vertical="center" wrapText="1"/>
      <protection hidden="1"/>
    </xf>
    <xf numFmtId="0" fontId="27" fillId="0" borderId="21" xfId="0" applyFont="1" applyBorder="1" applyAlignment="1" applyProtection="1">
      <alignment horizontal="center" vertical="center" wrapText="1"/>
      <protection hidden="1"/>
    </xf>
    <xf numFmtId="0" fontId="27" fillId="0" borderId="35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4" fontId="2" fillId="0" borderId="31" xfId="1" applyNumberFormat="1" applyFont="1" applyBorder="1" applyAlignment="1" applyProtection="1">
      <alignment horizontal="center" vertical="center"/>
      <protection hidden="1"/>
    </xf>
    <xf numFmtId="172" fontId="3" fillId="0" borderId="21" xfId="0" applyNumberFormat="1" applyFont="1" applyBorder="1" applyAlignment="1" applyProtection="1">
      <alignment horizontal="center" vertical="center"/>
      <protection hidden="1"/>
    </xf>
    <xf numFmtId="172" fontId="3" fillId="0" borderId="3" xfId="0" applyNumberFormat="1" applyFont="1" applyBorder="1" applyAlignment="1" applyProtection="1">
      <alignment horizontal="center" vertical="center"/>
      <protection hidden="1"/>
    </xf>
    <xf numFmtId="0" fontId="27" fillId="0" borderId="5" xfId="0" applyFont="1" applyBorder="1" applyAlignment="1" applyProtection="1">
      <alignment horizontal="center" vertical="center" wrapText="1"/>
      <protection hidden="1"/>
    </xf>
    <xf numFmtId="0" fontId="27" fillId="0" borderId="49" xfId="0" applyFont="1" applyBorder="1" applyAlignment="1" applyProtection="1">
      <alignment horizontal="center" vertical="center" wrapText="1"/>
      <protection hidden="1"/>
    </xf>
    <xf numFmtId="0" fontId="27" fillId="0" borderId="86" xfId="0" applyFont="1" applyBorder="1" applyAlignment="1" applyProtection="1">
      <alignment horizontal="center" vertical="center" wrapText="1"/>
      <protection hidden="1"/>
    </xf>
    <xf numFmtId="0" fontId="27" fillId="0" borderId="38" xfId="0" applyFont="1" applyBorder="1" applyAlignment="1" applyProtection="1">
      <alignment horizontal="center" vertical="center" wrapText="1"/>
      <protection hidden="1"/>
    </xf>
    <xf numFmtId="4" fontId="18" fillId="0" borderId="21" xfId="0" quotePrefix="1" applyNumberFormat="1" applyFont="1" applyBorder="1" applyAlignment="1" applyProtection="1">
      <alignment horizontal="center" vertical="center"/>
      <protection hidden="1"/>
    </xf>
    <xf numFmtId="4" fontId="18" fillId="0" borderId="35" xfId="0" quotePrefix="1" applyNumberFormat="1" applyFont="1" applyBorder="1" applyAlignment="1" applyProtection="1">
      <alignment horizontal="center" vertical="center"/>
      <protection hidden="1"/>
    </xf>
    <xf numFmtId="0" fontId="27" fillId="0" borderId="27" xfId="0" quotePrefix="1" applyFont="1" applyBorder="1" applyAlignment="1" applyProtection="1">
      <alignment horizontal="center" vertical="center"/>
      <protection hidden="1"/>
    </xf>
    <xf numFmtId="0" fontId="27" fillId="0" borderId="2" xfId="0" quotePrefix="1" applyFont="1" applyBorder="1" applyAlignment="1" applyProtection="1">
      <alignment horizontal="center" vertical="center"/>
      <protection hidden="1"/>
    </xf>
    <xf numFmtId="0" fontId="27" fillId="0" borderId="28" xfId="0" quotePrefix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top" wrapText="1" shrinkToFit="1"/>
      <protection hidden="1"/>
    </xf>
    <xf numFmtId="0" fontId="4" fillId="0" borderId="0" xfId="0" applyFont="1" applyAlignment="1" applyProtection="1">
      <alignment horizontal="left" vertical="top" shrinkToFit="1"/>
      <protection hidden="1"/>
    </xf>
    <xf numFmtId="0" fontId="27" fillId="0" borderId="87" xfId="0" applyFont="1" applyBorder="1" applyAlignment="1" applyProtection="1">
      <alignment horizontal="center" vertical="center" wrapText="1"/>
      <protection hidden="1"/>
    </xf>
    <xf numFmtId="0" fontId="27" fillId="0" borderId="88" xfId="0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 textRotation="90"/>
      <protection hidden="1"/>
    </xf>
    <xf numFmtId="0" fontId="15" fillId="0" borderId="22" xfId="0" applyFont="1" applyBorder="1" applyAlignment="1" applyProtection="1">
      <alignment horizontal="center" vertical="center" textRotation="90"/>
      <protection hidden="1"/>
    </xf>
    <xf numFmtId="0" fontId="15" fillId="0" borderId="3" xfId="0" applyFont="1" applyBorder="1" applyAlignment="1" applyProtection="1">
      <alignment horizontal="center" vertical="center" textRotation="90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18" fillId="0" borderId="35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horizontal="right" vertical="center"/>
      <protection hidden="1"/>
    </xf>
    <xf numFmtId="9" fontId="4" fillId="0" borderId="43" xfId="2" applyFont="1" applyBorder="1" applyAlignment="1" applyProtection="1">
      <alignment horizontal="center" vertical="center"/>
      <protection hidden="1"/>
    </xf>
    <xf numFmtId="9" fontId="4" fillId="0" borderId="15" xfId="2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49" xfId="0" applyFont="1" applyBorder="1" applyAlignment="1" applyProtection="1">
      <alignment vertical="center"/>
      <protection hidden="1"/>
    </xf>
    <xf numFmtId="0" fontId="17" fillId="0" borderId="27" xfId="0" quotePrefix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8" xfId="0" applyFont="1" applyBorder="1" applyAlignment="1" applyProtection="1">
      <alignment vertical="center"/>
      <protection hidden="1"/>
    </xf>
    <xf numFmtId="0" fontId="27" fillId="0" borderId="84" xfId="0" applyFont="1" applyBorder="1" applyAlignment="1" applyProtection="1">
      <alignment horizontal="center" vertical="center" wrapText="1"/>
      <protection hidden="1"/>
    </xf>
    <xf numFmtId="0" fontId="27" fillId="0" borderId="85" xfId="0" applyFont="1" applyBorder="1" applyAlignment="1" applyProtection="1">
      <alignment horizontal="center" vertical="center" wrapText="1"/>
      <protection hidden="1"/>
    </xf>
    <xf numFmtId="4" fontId="3" fillId="0" borderId="0" xfId="1" applyNumberFormat="1" applyFont="1" applyFill="1" applyBorder="1" applyAlignment="1" applyProtection="1">
      <alignment horizontal="right" vertical="center"/>
      <protection hidden="1"/>
    </xf>
    <xf numFmtId="0" fontId="15" fillId="0" borderId="21" xfId="0" applyFont="1" applyBorder="1" applyAlignment="1" applyProtection="1">
      <alignment horizontal="center" vertical="center" textRotation="90" wrapText="1"/>
      <protection hidden="1"/>
    </xf>
    <xf numFmtId="0" fontId="15" fillId="0" borderId="22" xfId="0" applyFont="1" applyBorder="1" applyAlignment="1" applyProtection="1">
      <alignment horizontal="center" vertical="center" textRotation="90" wrapText="1"/>
      <protection hidden="1"/>
    </xf>
    <xf numFmtId="0" fontId="15" fillId="0" borderId="3" xfId="0" applyFont="1" applyBorder="1" applyAlignment="1" applyProtection="1">
      <alignment horizontal="center" vertical="center" textRotation="90" wrapText="1"/>
      <protection hidden="1"/>
    </xf>
    <xf numFmtId="0" fontId="37" fillId="0" borderId="3" xfId="0" quotePrefix="1" applyFont="1" applyBorder="1" applyAlignment="1" applyProtection="1">
      <alignment horizontal="center" vertical="center"/>
      <protection hidden="1"/>
    </xf>
    <xf numFmtId="0" fontId="37" fillId="0" borderId="31" xfId="0" quotePrefix="1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 wrapText="1"/>
      <protection hidden="1"/>
    </xf>
    <xf numFmtId="0" fontId="27" fillId="0" borderId="31" xfId="0" applyFont="1" applyBorder="1" applyAlignment="1" applyProtection="1">
      <alignment horizontal="center" vertical="center" wrapText="1"/>
      <protection hidden="1"/>
    </xf>
    <xf numFmtId="4" fontId="7" fillId="0" borderId="3" xfId="0" applyNumberFormat="1" applyFont="1" applyBorder="1" applyAlignment="1" applyProtection="1">
      <alignment horizontal="center" vertical="center"/>
      <protection hidden="1"/>
    </xf>
    <xf numFmtId="4" fontId="7" fillId="0" borderId="31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4" fontId="4" fillId="0" borderId="0" xfId="1" applyNumberFormat="1" applyFont="1" applyBorder="1" applyAlignment="1" applyProtection="1">
      <alignment horizontal="right" vertical="center"/>
      <protection hidden="1"/>
    </xf>
    <xf numFmtId="0" fontId="27" fillId="0" borderId="3" xfId="0" quotePrefix="1" applyFont="1" applyBorder="1" applyAlignment="1" applyProtection="1">
      <alignment horizontal="center" vertical="center" wrapText="1"/>
      <protection hidden="1"/>
    </xf>
    <xf numFmtId="0" fontId="27" fillId="0" borderId="31" xfId="0" quotePrefix="1" applyFont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horizontal="left" vertical="center"/>
      <protection hidden="1"/>
    </xf>
    <xf numFmtId="4" fontId="15" fillId="0" borderId="43" xfId="1" applyNumberFormat="1" applyFont="1" applyBorder="1" applyAlignment="1" applyProtection="1">
      <alignment horizontal="right" vertical="center"/>
      <protection hidden="1"/>
    </xf>
    <xf numFmtId="0" fontId="1" fillId="0" borderId="43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4" fontId="3" fillId="0" borderId="31" xfId="1" applyNumberFormat="1" applyFont="1" applyBorder="1" applyAlignment="1" applyProtection="1">
      <alignment horizontal="center" vertical="center"/>
      <protection hidden="1"/>
    </xf>
    <xf numFmtId="4" fontId="2" fillId="2" borderId="18" xfId="1" applyNumberFormat="1" applyFont="1" applyFill="1" applyBorder="1" applyAlignment="1" applyProtection="1">
      <alignment horizontal="center" vertical="center" wrapText="1"/>
      <protection hidden="1"/>
    </xf>
    <xf numFmtId="4" fontId="2" fillId="2" borderId="18" xfId="1" applyNumberFormat="1" applyFont="1" applyFill="1" applyBorder="1" applyAlignment="1" applyProtection="1">
      <alignment horizontal="center" vertical="center"/>
      <protection hidden="1"/>
    </xf>
    <xf numFmtId="0" fontId="56" fillId="0" borderId="17" xfId="0" applyFont="1" applyBorder="1" applyAlignment="1" applyProtection="1">
      <alignment horizontal="left" vertical="center"/>
      <protection hidden="1"/>
    </xf>
    <xf numFmtId="0" fontId="56" fillId="0" borderId="13" xfId="0" applyFont="1" applyBorder="1" applyAlignment="1" applyProtection="1">
      <alignment horizontal="left" vertical="center"/>
      <protection hidden="1"/>
    </xf>
    <xf numFmtId="0" fontId="56" fillId="0" borderId="20" xfId="0" applyFont="1" applyBorder="1" applyAlignment="1" applyProtection="1">
      <alignment horizontal="left" vertical="center"/>
      <protection hidden="1"/>
    </xf>
    <xf numFmtId="169" fontId="15" fillId="7" borderId="13" xfId="0" applyNumberFormat="1" applyFont="1" applyFill="1" applyBorder="1" applyAlignment="1" applyProtection="1">
      <alignment horizontal="right" vertical="center"/>
      <protection hidden="1"/>
    </xf>
    <xf numFmtId="169" fontId="15" fillId="7" borderId="20" xfId="0" applyNumberFormat="1" applyFont="1" applyFill="1" applyBorder="1" applyAlignment="1" applyProtection="1">
      <alignment horizontal="right" vertical="center"/>
      <protection hidden="1"/>
    </xf>
    <xf numFmtId="0" fontId="3" fillId="7" borderId="17" xfId="0" applyFont="1" applyFill="1" applyBorder="1" applyAlignment="1" applyProtection="1">
      <alignment horizontal="left" vertical="center"/>
      <protection hidden="1"/>
    </xf>
    <xf numFmtId="0" fontId="3" fillId="7" borderId="19" xfId="0" applyFont="1" applyFill="1" applyBorder="1" applyAlignment="1" applyProtection="1">
      <alignment horizontal="left" vertical="center"/>
      <protection hidden="1"/>
    </xf>
    <xf numFmtId="0" fontId="3" fillId="7" borderId="15" xfId="0" applyFont="1" applyFill="1" applyBorder="1" applyAlignment="1" applyProtection="1">
      <alignment horizontal="left" vertical="center"/>
      <protection hidden="1"/>
    </xf>
    <xf numFmtId="0" fontId="3" fillId="7" borderId="16" xfId="0" applyFont="1" applyFill="1" applyBorder="1" applyAlignment="1" applyProtection="1">
      <alignment horizontal="left" vertical="center"/>
      <protection hidden="1"/>
    </xf>
    <xf numFmtId="169" fontId="16" fillId="7" borderId="92" xfId="0" applyNumberFormat="1" applyFont="1" applyFill="1" applyBorder="1" applyAlignment="1" applyProtection="1">
      <alignment horizontal="right" vertical="center"/>
      <protection hidden="1"/>
    </xf>
    <xf numFmtId="169" fontId="16" fillId="7" borderId="93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6" fillId="2" borderId="44" xfId="0" applyFont="1" applyFill="1" applyBorder="1" applyAlignment="1" applyProtection="1">
      <alignment horizontal="center" vertical="center"/>
      <protection hidden="1"/>
    </xf>
    <xf numFmtId="0" fontId="16" fillId="2" borderId="45" xfId="0" applyFont="1" applyFill="1" applyBorder="1" applyAlignment="1" applyProtection="1">
      <alignment horizontal="center" vertical="center"/>
      <protection hidden="1"/>
    </xf>
    <xf numFmtId="0" fontId="48" fillId="7" borderId="89" xfId="0" applyFont="1" applyFill="1" applyBorder="1" applyAlignment="1" applyProtection="1">
      <alignment horizontal="right" vertical="center"/>
      <protection locked="0"/>
    </xf>
    <xf numFmtId="0" fontId="48" fillId="7" borderId="90" xfId="0" applyFont="1" applyFill="1" applyBorder="1" applyAlignment="1" applyProtection="1">
      <alignment horizontal="right" vertical="center"/>
      <protection locked="0"/>
    </xf>
    <xf numFmtId="0" fontId="0" fillId="0" borderId="20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16" xfId="0" applyBorder="1" applyProtection="1">
      <protection hidden="1"/>
    </xf>
    <xf numFmtId="0" fontId="3" fillId="7" borderId="91" xfId="0" applyFont="1" applyFill="1" applyBorder="1" applyAlignment="1" applyProtection="1">
      <alignment horizontal="right" vertical="center"/>
      <protection hidden="1"/>
    </xf>
    <xf numFmtId="0" fontId="3" fillId="7" borderId="92" xfId="0" applyFont="1" applyFill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2" borderId="31" xfId="0" applyFill="1" applyBorder="1" applyAlignment="1" applyProtection="1">
      <alignment horizontal="center" vertical="center"/>
      <protection hidden="1"/>
    </xf>
    <xf numFmtId="170" fontId="0" fillId="0" borderId="0" xfId="0" applyNumberForma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right" vertical="center"/>
      <protection hidden="1"/>
    </xf>
    <xf numFmtId="0" fontId="19" fillId="0" borderId="94" xfId="0" applyFont="1" applyBorder="1" applyAlignment="1" applyProtection="1">
      <alignment horizontal="center" vertical="center" textRotation="90"/>
      <protection hidden="1"/>
    </xf>
    <xf numFmtId="0" fontId="19" fillId="0" borderId="95" xfId="0" applyFont="1" applyBorder="1" applyAlignment="1" applyProtection="1">
      <alignment horizontal="center" vertical="center" textRotation="90"/>
      <protection hidden="1"/>
    </xf>
    <xf numFmtId="0" fontId="19" fillId="0" borderId="96" xfId="0" applyFont="1" applyBorder="1" applyAlignment="1" applyProtection="1">
      <alignment horizontal="center" vertical="center" textRotation="90"/>
      <protection hidden="1"/>
    </xf>
    <xf numFmtId="0" fontId="0" fillId="4" borderId="58" xfId="0" applyFill="1" applyBorder="1" applyAlignment="1" applyProtection="1">
      <alignment horizontal="center" vertical="center"/>
      <protection hidden="1"/>
    </xf>
    <xf numFmtId="0" fontId="0" fillId="3" borderId="58" xfId="0" applyFill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19" fillId="0" borderId="94" xfId="0" applyFont="1" applyBorder="1" applyAlignment="1" applyProtection="1">
      <alignment horizontal="center" vertical="center" wrapText="1"/>
      <protection hidden="1"/>
    </xf>
    <xf numFmtId="0" fontId="19" fillId="0" borderId="95" xfId="0" applyFont="1" applyBorder="1" applyAlignment="1" applyProtection="1">
      <alignment horizontal="center" vertical="center"/>
      <protection hidden="1"/>
    </xf>
    <xf numFmtId="0" fontId="19" fillId="0" borderId="96" xfId="0" applyFont="1" applyBorder="1" applyAlignment="1" applyProtection="1">
      <alignment horizontal="center" vertical="center"/>
      <protection hidden="1"/>
    </xf>
    <xf numFmtId="0" fontId="0" fillId="3" borderId="31" xfId="0" applyFill="1" applyBorder="1" applyAlignment="1" applyProtection="1">
      <alignment horizontal="center" vertical="center"/>
      <protection hidden="1"/>
    </xf>
    <xf numFmtId="0" fontId="0" fillId="2" borderId="58" xfId="0" applyFill="1" applyBorder="1" applyAlignment="1" applyProtection="1">
      <alignment horizontal="center" vertical="center"/>
      <protection hidden="1"/>
    </xf>
    <xf numFmtId="0" fontId="0" fillId="4" borderId="31" xfId="0" applyFill="1" applyBorder="1" applyAlignment="1" applyProtection="1">
      <alignment horizontal="center" vertical="center"/>
      <protection hidden="1"/>
    </xf>
    <xf numFmtId="0" fontId="0" fillId="5" borderId="31" xfId="0" applyFill="1" applyBorder="1" applyAlignment="1" applyProtection="1">
      <alignment horizontal="center" vertical="center"/>
      <protection hidden="1"/>
    </xf>
    <xf numFmtId="0" fontId="0" fillId="6" borderId="58" xfId="0" applyFill="1" applyBorder="1" applyAlignment="1" applyProtection="1">
      <alignment horizontal="center" vertical="center"/>
      <protection hidden="1"/>
    </xf>
    <xf numFmtId="0" fontId="0" fillId="6" borderId="3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top"/>
      <protection hidden="1"/>
    </xf>
    <xf numFmtId="169" fontId="0" fillId="0" borderId="0" xfId="0" applyNumberFormat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5" borderId="58" xfId="0" applyFill="1" applyBorder="1" applyAlignment="1" applyProtection="1">
      <alignment horizontal="center" vertical="center"/>
      <protection hidden="1"/>
    </xf>
    <xf numFmtId="0" fontId="54" fillId="19" borderId="18" xfId="0" applyFont="1" applyFill="1" applyBorder="1" applyAlignment="1" applyProtection="1">
      <alignment horizontal="center" vertical="center" textRotation="90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top"/>
      <protection hidden="1"/>
    </xf>
    <xf numFmtId="164" fontId="46" fillId="0" borderId="0" xfId="0" applyNumberFormat="1" applyFont="1" applyAlignment="1" applyProtection="1">
      <alignment horizontal="center" vertical="center"/>
      <protection locked="0"/>
    </xf>
  </cellXfs>
  <cellStyles count="4">
    <cellStyle name="Migliaia" xfId="1" builtinId="3"/>
    <cellStyle name="Normale" xfId="0" builtinId="0"/>
    <cellStyle name="Normale 2" xfId="3" xr:uid="{00000000-0005-0000-0000-000002000000}"/>
    <cellStyle name="Percentuale" xfId="2" builtinId="5"/>
  </cellStyles>
  <dxfs count="148">
    <dxf>
      <font>
        <strike val="0"/>
        <u val="none"/>
        <color theme="0"/>
      </font>
    </dxf>
    <dxf>
      <font>
        <strike val="0"/>
        <u val="none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u val="none"/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auto="1"/>
      </font>
      <fill>
        <patternFill>
          <bgColor rgb="FFCCFFCC"/>
        </patternFill>
      </fill>
    </dxf>
    <dxf>
      <font>
        <b/>
        <i val="0"/>
        <strike val="0"/>
        <color auto="1"/>
      </font>
      <fill>
        <patternFill>
          <bgColor rgb="FFCCFFCC"/>
        </patternFill>
      </fill>
    </dxf>
    <dxf>
      <font>
        <b/>
        <i val="0"/>
        <strike val="0"/>
        <u val="none"/>
        <color auto="1"/>
      </font>
      <fill>
        <patternFill>
          <bgColor indexed="42"/>
        </patternFill>
      </fill>
    </dxf>
    <dxf>
      <font>
        <b/>
        <i val="0"/>
        <strike val="0"/>
        <u val="none"/>
        <color auto="1"/>
      </font>
      <fill>
        <patternFill>
          <bgColor indexed="42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strike val="0"/>
        <color rgb="FFFF0000"/>
      </font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u val="none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b val="0"/>
        <i val="0"/>
        <strike val="0"/>
        <u val="none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/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9" defaultPivotStyle="PivotStyleLight16"/>
  <colors>
    <mruColors>
      <color rgb="FFFF0000"/>
      <color rgb="FF0000FF"/>
      <color rgb="FF99FF66"/>
      <color rgb="FF009900"/>
      <color rgb="FF33CC33"/>
      <color rgb="FFCCFFFF"/>
      <color rgb="FFFF99CC"/>
      <color rgb="FF99CCFF"/>
      <color rgb="FF0F13B9"/>
      <color rgb="FF190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1361</xdr:colOff>
      <xdr:row>2</xdr:row>
      <xdr:rowOff>79601</xdr:rowOff>
    </xdr:from>
    <xdr:to>
      <xdr:col>8</xdr:col>
      <xdr:colOff>670832</xdr:colOff>
      <xdr:row>5</xdr:row>
      <xdr:rowOff>79601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6315075" y="487815"/>
          <a:ext cx="1417864" cy="6123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endParaRPr lang="it-I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it-I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270782</xdr:colOff>
      <xdr:row>2</xdr:row>
      <xdr:rowOff>69396</xdr:rowOff>
    </xdr:from>
    <xdr:to>
      <xdr:col>5</xdr:col>
      <xdr:colOff>562457</xdr:colOff>
      <xdr:row>5</xdr:row>
      <xdr:rowOff>69396</xdr:rowOff>
    </xdr:to>
    <xdr:sp macro="" textlink="" fLocksText="0">
      <xdr:nvSpPr>
        <xdr:cNvPr id="1029" name="Oval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3672568" y="477610"/>
          <a:ext cx="1366639" cy="612322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2000" tIns="45720" rIns="72000" bIns="45720" anchor="t" upright="1"/>
        <a:lstStyle/>
        <a:p>
          <a:pPr algn="r" rtl="0">
            <a:defRPr sz="1000"/>
          </a:pPr>
          <a:r>
            <a:rPr lang="it-IT" sz="1800" b="1" i="0" u="none" strike="noStrike" baseline="0">
              <a:solidFill>
                <a:srgbClr val="0000FF"/>
              </a:solidFill>
              <a:latin typeface="Arial"/>
              <a:cs typeface="Arial"/>
            </a:rPr>
            <a:t> /</a:t>
          </a:r>
          <a:r>
            <a:rPr lang="it-IT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841704</xdr:colOff>
      <xdr:row>10</xdr:row>
      <xdr:rowOff>33631</xdr:rowOff>
    </xdr:from>
    <xdr:ext cx="7279622" cy="937629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E9CABC01-C7AF-C12B-6960-177EBD958308}"/>
            </a:ext>
          </a:extLst>
        </xdr:cNvPr>
        <xdr:cNvSpPr/>
      </xdr:nvSpPr>
      <xdr:spPr>
        <a:xfrm rot="20209903">
          <a:off x="3377735" y="2236287"/>
          <a:ext cx="727962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pagina da non stampare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79"/>
  <sheetViews>
    <sheetView tabSelected="1" view="pageBreakPreview" topLeftCell="A7" zoomScale="80" zoomScaleNormal="100" zoomScaleSheetLayoutView="80" workbookViewId="0">
      <selection activeCell="E17" activeCellId="1" sqref="C17:D18 E17:I34"/>
    </sheetView>
  </sheetViews>
  <sheetFormatPr defaultColWidth="8.88671875" defaultRowHeight="16.899999999999999" customHeight="1" outlineLevelRow="2" x14ac:dyDescent="0.2"/>
  <cols>
    <col min="1" max="1" width="5.33203125" style="1" customWidth="1"/>
    <col min="2" max="2" width="3.5546875" style="1" customWidth="1"/>
    <col min="3" max="3" width="30.77734375" style="1" customWidth="1"/>
    <col min="4" max="4" width="6.77734375" style="1" customWidth="1"/>
    <col min="5" max="5" width="5.77734375" style="1" customWidth="1"/>
    <col min="6" max="6" width="15.77734375" style="1" customWidth="1"/>
    <col min="7" max="7" width="5.77734375" style="1" customWidth="1"/>
    <col min="8" max="9" width="8.77734375" style="1" customWidth="1"/>
    <col min="10" max="14" width="8.6640625" style="1"/>
    <col min="15" max="15" width="27.21875" style="1" customWidth="1"/>
    <col min="16" max="16384" width="8.88671875" style="1"/>
  </cols>
  <sheetData>
    <row r="1" spans="2:17" ht="17.100000000000001" customHeight="1" x14ac:dyDescent="0.2"/>
    <row r="2" spans="2:17" ht="17.100000000000001" customHeight="1" x14ac:dyDescent="0.2"/>
    <row r="3" spans="2:17" ht="17.100000000000001" customHeight="1" x14ac:dyDescent="0.2">
      <c r="B3" s="2"/>
      <c r="C3" s="2"/>
      <c r="D3" s="2"/>
      <c r="E3" s="2"/>
      <c r="F3" s="2"/>
      <c r="G3" s="2"/>
      <c r="H3" s="2"/>
    </row>
    <row r="4" spans="2:17" ht="17.100000000000001" customHeight="1" x14ac:dyDescent="0.2">
      <c r="B4" s="2"/>
      <c r="C4" s="2"/>
      <c r="D4" s="2"/>
      <c r="E4" s="2"/>
      <c r="F4" s="2"/>
      <c r="G4" s="2"/>
      <c r="H4" s="2"/>
    </row>
    <row r="5" spans="2:17" ht="17.100000000000001" customHeight="1" x14ac:dyDescent="0.2">
      <c r="B5" s="2"/>
      <c r="C5" s="2"/>
      <c r="D5" s="2"/>
      <c r="E5" s="2"/>
      <c r="F5" s="2"/>
      <c r="G5" s="2"/>
      <c r="H5" s="2"/>
    </row>
    <row r="6" spans="2:17" ht="17.100000000000001" customHeight="1" x14ac:dyDescent="0.2">
      <c r="B6" s="2"/>
      <c r="C6" s="2"/>
      <c r="D6" s="2"/>
      <c r="E6" s="2"/>
      <c r="F6" s="2"/>
      <c r="G6" s="2"/>
      <c r="H6" s="2"/>
    </row>
    <row r="7" spans="2:17" ht="17.100000000000001" customHeight="1" x14ac:dyDescent="0.2">
      <c r="B7" s="2"/>
      <c r="C7" s="2"/>
      <c r="D7" s="2"/>
      <c r="E7" s="2"/>
      <c r="F7" s="2" t="s">
        <v>0</v>
      </c>
      <c r="G7" s="2"/>
      <c r="H7" s="2"/>
    </row>
    <row r="8" spans="2:17" ht="17.100000000000001" customHeight="1" x14ac:dyDescent="0.2">
      <c r="B8" s="2"/>
      <c r="C8" s="2"/>
      <c r="D8" s="2"/>
      <c r="E8" s="2"/>
      <c r="F8" s="2" t="s">
        <v>1</v>
      </c>
      <c r="G8" s="2"/>
      <c r="H8" s="2"/>
    </row>
    <row r="9" spans="2:17" ht="17.100000000000001" customHeight="1" x14ac:dyDescent="0.2">
      <c r="B9" s="2"/>
      <c r="C9" s="2"/>
      <c r="D9" s="2"/>
      <c r="E9" s="2"/>
      <c r="F9" s="2"/>
      <c r="G9" s="2"/>
      <c r="H9" s="2"/>
    </row>
    <row r="10" spans="2:17" ht="17.100000000000001" customHeight="1" x14ac:dyDescent="0.2">
      <c r="B10" s="513" t="s">
        <v>2</v>
      </c>
      <c r="C10" s="513"/>
      <c r="D10" s="513"/>
      <c r="E10" s="513"/>
      <c r="F10" s="513"/>
      <c r="G10" s="513"/>
      <c r="H10" s="513"/>
      <c r="I10" s="513"/>
    </row>
    <row r="11" spans="2:17" ht="17.100000000000001" customHeight="1" x14ac:dyDescent="0.2">
      <c r="B11" s="514" t="s">
        <v>3</v>
      </c>
      <c r="C11" s="514"/>
      <c r="D11" s="514"/>
      <c r="E11" s="514"/>
      <c r="F11" s="514"/>
      <c r="G11" s="514"/>
      <c r="H11" s="514"/>
      <c r="I11" s="514"/>
    </row>
    <row r="12" spans="2:17" ht="17.100000000000001" customHeight="1" x14ac:dyDescent="0.2">
      <c r="B12" s="514"/>
      <c r="C12" s="514"/>
      <c r="D12" s="514"/>
      <c r="E12" s="514"/>
      <c r="F12" s="514"/>
      <c r="G12" s="514"/>
      <c r="H12" s="514"/>
      <c r="I12" s="514"/>
    </row>
    <row r="13" spans="2:17" ht="17.100000000000001" customHeight="1" x14ac:dyDescent="0.2">
      <c r="B13" s="514"/>
      <c r="C13" s="514"/>
      <c r="D13" s="514"/>
      <c r="E13" s="514"/>
      <c r="F13" s="514"/>
      <c r="G13" s="514"/>
      <c r="H13" s="514"/>
      <c r="I13" s="514"/>
    </row>
    <row r="14" spans="2:17" ht="17.100000000000001" customHeight="1" x14ac:dyDescent="0.2">
      <c r="B14" s="515" t="s">
        <v>519</v>
      </c>
      <c r="C14" s="515"/>
      <c r="D14" s="515"/>
      <c r="E14" s="515"/>
      <c r="F14" s="515"/>
      <c r="G14" s="515"/>
      <c r="H14" s="515"/>
      <c r="I14" s="515"/>
    </row>
    <row r="15" spans="2:17" ht="17.100000000000001" customHeight="1" x14ac:dyDescent="0.2">
      <c r="B15" s="515"/>
      <c r="C15" s="515"/>
      <c r="D15" s="515"/>
      <c r="E15" s="515"/>
      <c r="F15" s="515"/>
      <c r="G15" s="515"/>
      <c r="H15" s="515"/>
      <c r="I15" s="515"/>
    </row>
    <row r="16" spans="2:17" ht="17.100000000000001" customHeight="1" x14ac:dyDescent="0.2">
      <c r="B16" s="366"/>
      <c r="C16" s="366"/>
      <c r="D16" s="366"/>
      <c r="E16" s="366"/>
      <c r="F16" s="366"/>
      <c r="G16" s="366"/>
      <c r="H16" s="366"/>
      <c r="I16" s="399"/>
      <c r="L16" s="444"/>
      <c r="M16" s="444"/>
      <c r="N16" s="444"/>
      <c r="O16" s="444"/>
      <c r="P16" s="444"/>
      <c r="Q16" s="444"/>
    </row>
    <row r="17" spans="2:20" ht="17.100000000000001" customHeight="1" x14ac:dyDescent="0.2">
      <c r="B17" s="399"/>
      <c r="C17" s="519" t="s">
        <v>385</v>
      </c>
      <c r="D17" s="519"/>
      <c r="E17" s="512" t="s">
        <v>415</v>
      </c>
      <c r="F17" s="512"/>
      <c r="G17" s="512"/>
      <c r="H17" s="512"/>
      <c r="I17" s="512"/>
    </row>
    <row r="18" spans="2:20" ht="17.100000000000001" customHeight="1" x14ac:dyDescent="0.2">
      <c r="B18" s="399"/>
      <c r="C18" s="519"/>
      <c r="D18" s="519"/>
      <c r="E18" s="512"/>
      <c r="F18" s="512"/>
      <c r="G18" s="512"/>
      <c r="H18" s="512"/>
      <c r="I18" s="512"/>
    </row>
    <row r="19" spans="2:20" ht="17.100000000000001" customHeight="1" x14ac:dyDescent="0.2">
      <c r="B19" s="399"/>
      <c r="C19" s="400"/>
      <c r="D19" s="400"/>
      <c r="E19" s="512"/>
      <c r="F19" s="512"/>
      <c r="G19" s="512"/>
      <c r="H19" s="512"/>
      <c r="I19" s="512"/>
    </row>
    <row r="20" spans="2:20" ht="17.100000000000001" customHeight="1" x14ac:dyDescent="0.2">
      <c r="B20" s="399"/>
      <c r="C20" s="399"/>
      <c r="D20" s="399"/>
      <c r="E20" s="512"/>
      <c r="F20" s="512"/>
      <c r="G20" s="512"/>
      <c r="H20" s="512"/>
      <c r="I20" s="512"/>
    </row>
    <row r="21" spans="2:20" ht="17.100000000000001" customHeight="1" x14ac:dyDescent="0.2">
      <c r="B21" s="399"/>
      <c r="C21" s="510" t="s">
        <v>4</v>
      </c>
      <c r="D21" s="510"/>
      <c r="E21" s="518">
        <f ca="1">TODAY()</f>
        <v>46058</v>
      </c>
      <c r="F21" s="518"/>
      <c r="G21" s="448" t="s">
        <v>414</v>
      </c>
      <c r="H21" s="516"/>
      <c r="I21" s="516"/>
      <c r="K21" s="444"/>
      <c r="L21" s="444"/>
      <c r="M21" s="444"/>
      <c r="N21" s="444"/>
      <c r="O21" s="444"/>
      <c r="P21" s="444"/>
      <c r="Q21" s="444"/>
      <c r="R21" s="469"/>
      <c r="S21" s="469"/>
      <c r="T21" s="469"/>
    </row>
    <row r="22" spans="2:20" ht="17.100000000000001" customHeight="1" x14ac:dyDescent="0.2">
      <c r="B22" s="399"/>
      <c r="C22" s="510" t="s">
        <v>5</v>
      </c>
      <c r="D22" s="510"/>
      <c r="E22" s="512" t="s">
        <v>274</v>
      </c>
      <c r="F22" s="512"/>
      <c r="G22" s="512"/>
      <c r="H22" s="512"/>
      <c r="I22" s="512"/>
      <c r="K22" s="509"/>
      <c r="L22" s="509"/>
      <c r="M22" s="509"/>
      <c r="N22" s="509"/>
      <c r="O22" s="509"/>
      <c r="P22" s="509"/>
      <c r="Q22" s="509"/>
      <c r="R22" s="469"/>
      <c r="S22" s="469"/>
      <c r="T22" s="469"/>
    </row>
    <row r="23" spans="2:20" ht="17.100000000000001" customHeight="1" x14ac:dyDescent="0.2">
      <c r="B23" s="399"/>
      <c r="C23" s="445"/>
      <c r="D23" s="445"/>
      <c r="E23" s="512"/>
      <c r="F23" s="512"/>
      <c r="G23" s="512"/>
      <c r="H23" s="512"/>
      <c r="I23" s="512"/>
      <c r="K23" s="509"/>
      <c r="L23" s="509"/>
      <c r="M23" s="509"/>
      <c r="N23" s="509"/>
      <c r="O23" s="509"/>
      <c r="P23" s="509"/>
      <c r="Q23" s="509"/>
      <c r="R23" s="469"/>
      <c r="S23" s="469"/>
      <c r="T23" s="469"/>
    </row>
    <row r="24" spans="2:20" ht="17.100000000000001" customHeight="1" x14ac:dyDescent="0.2">
      <c r="B24" s="399"/>
      <c r="C24" s="445"/>
      <c r="D24" s="445"/>
      <c r="E24" s="512"/>
      <c r="F24" s="512"/>
      <c r="G24" s="512"/>
      <c r="H24" s="512"/>
      <c r="I24" s="512"/>
      <c r="K24" s="509"/>
      <c r="L24" s="509"/>
      <c r="M24" s="509"/>
      <c r="N24" s="509"/>
      <c r="O24" s="509"/>
      <c r="P24" s="509"/>
      <c r="Q24" s="509"/>
      <c r="R24" s="469"/>
      <c r="S24" s="469"/>
      <c r="T24" s="469"/>
    </row>
    <row r="25" spans="2:20" ht="17.100000000000001" customHeight="1" x14ac:dyDescent="0.2">
      <c r="B25" s="399"/>
      <c r="C25" s="445"/>
      <c r="D25" s="445" t="s">
        <v>377</v>
      </c>
      <c r="E25" s="512" t="s">
        <v>416</v>
      </c>
      <c r="F25" s="512"/>
      <c r="G25" s="512"/>
      <c r="H25" s="512"/>
      <c r="I25" s="512"/>
      <c r="K25" s="509"/>
      <c r="L25" s="509"/>
      <c r="M25" s="509"/>
      <c r="N25" s="509"/>
      <c r="O25" s="509"/>
      <c r="P25" s="509"/>
      <c r="Q25" s="509"/>
      <c r="R25" s="469"/>
      <c r="S25" s="469"/>
      <c r="T25" s="469"/>
    </row>
    <row r="26" spans="2:20" ht="17.100000000000001" customHeight="1" x14ac:dyDescent="0.2">
      <c r="B26" s="399"/>
      <c r="C26" s="510" t="s">
        <v>6</v>
      </c>
      <c r="D26" s="510"/>
      <c r="E26" s="512" t="s">
        <v>275</v>
      </c>
      <c r="F26" s="512"/>
      <c r="G26" s="512"/>
      <c r="H26" s="512"/>
      <c r="I26" s="512"/>
      <c r="K26" s="509"/>
      <c r="L26" s="509"/>
      <c r="M26" s="509"/>
      <c r="N26" s="509"/>
      <c r="O26" s="509"/>
      <c r="P26" s="509"/>
      <c r="Q26" s="509"/>
    </row>
    <row r="27" spans="2:20" ht="17.100000000000001" customHeight="1" x14ac:dyDescent="0.2">
      <c r="B27" s="399"/>
      <c r="C27" s="445"/>
      <c r="D27" s="445"/>
      <c r="E27" s="512"/>
      <c r="F27" s="512"/>
      <c r="G27" s="512"/>
      <c r="H27" s="512"/>
      <c r="I27" s="512"/>
    </row>
    <row r="28" spans="2:20" ht="17.100000000000001" customHeight="1" x14ac:dyDescent="0.2">
      <c r="B28" s="399"/>
      <c r="C28" s="510" t="s">
        <v>7</v>
      </c>
      <c r="D28" s="510"/>
      <c r="E28" s="512" t="s">
        <v>370</v>
      </c>
      <c r="F28" s="512"/>
      <c r="G28" s="512"/>
      <c r="H28" s="512"/>
      <c r="I28" s="512"/>
    </row>
    <row r="29" spans="2:20" ht="17.100000000000001" customHeight="1" x14ac:dyDescent="0.2">
      <c r="B29" s="399"/>
      <c r="C29" s="510" t="s">
        <v>8</v>
      </c>
      <c r="D29" s="510"/>
      <c r="E29" s="512" t="s">
        <v>276</v>
      </c>
      <c r="F29" s="512"/>
      <c r="G29" s="512"/>
      <c r="H29" s="512"/>
      <c r="I29" s="512"/>
    </row>
    <row r="30" spans="2:20" ht="17.100000000000001" customHeight="1" x14ac:dyDescent="0.2">
      <c r="B30" s="399"/>
      <c r="C30" s="445"/>
      <c r="D30" s="445"/>
      <c r="E30" s="512"/>
      <c r="F30" s="512"/>
      <c r="G30" s="512"/>
      <c r="H30" s="512"/>
      <c r="I30" s="512"/>
    </row>
    <row r="31" spans="2:20" ht="17.100000000000001" customHeight="1" x14ac:dyDescent="0.2">
      <c r="B31" s="399"/>
      <c r="C31" s="510" t="s">
        <v>209</v>
      </c>
      <c r="D31" s="510"/>
      <c r="E31" s="512" t="s">
        <v>508</v>
      </c>
      <c r="F31" s="512"/>
      <c r="G31" s="512"/>
      <c r="H31" s="512"/>
      <c r="I31" s="512"/>
    </row>
    <row r="32" spans="2:20" ht="17.100000000000001" customHeight="1" x14ac:dyDescent="0.2">
      <c r="B32" s="399"/>
      <c r="C32" s="445"/>
      <c r="D32" s="445"/>
      <c r="E32" s="512"/>
      <c r="F32" s="512"/>
      <c r="G32" s="512"/>
      <c r="H32" s="512"/>
      <c r="I32" s="512"/>
    </row>
    <row r="33" spans="2:20" ht="17.100000000000001" customHeight="1" x14ac:dyDescent="0.2">
      <c r="B33" s="399"/>
      <c r="C33" s="445"/>
      <c r="D33" s="445"/>
      <c r="E33" s="512"/>
      <c r="F33" s="512"/>
      <c r="G33" s="512"/>
      <c r="H33" s="512"/>
      <c r="I33" s="512"/>
      <c r="K33" s="444"/>
      <c r="L33" s="444"/>
      <c r="M33" s="444"/>
      <c r="N33" s="444"/>
      <c r="O33" s="444"/>
      <c r="P33" s="444"/>
      <c r="Q33" s="444"/>
      <c r="R33" s="469"/>
      <c r="S33" s="469"/>
      <c r="T33" s="469"/>
    </row>
    <row r="34" spans="2:20" ht="17.100000000000001" customHeight="1" x14ac:dyDescent="0.2">
      <c r="B34" s="399"/>
      <c r="C34" s="445"/>
      <c r="D34" s="445"/>
      <c r="E34" s="512"/>
      <c r="F34" s="512"/>
      <c r="G34" s="512"/>
      <c r="H34" s="512"/>
      <c r="I34" s="512"/>
      <c r="K34" s="444"/>
      <c r="L34" s="444"/>
      <c r="M34" s="444"/>
      <c r="N34" s="444"/>
      <c r="O34" s="444"/>
      <c r="P34" s="444"/>
      <c r="Q34" s="444"/>
      <c r="R34" s="469"/>
      <c r="S34" s="469"/>
      <c r="T34" s="469"/>
    </row>
    <row r="35" spans="2:20" ht="35.1" customHeight="1" outlineLevel="1" x14ac:dyDescent="0.2">
      <c r="C35" s="521" t="s">
        <v>223</v>
      </c>
      <c r="D35" s="521"/>
      <c r="E35" s="786" t="s">
        <v>215</v>
      </c>
      <c r="F35" s="786"/>
      <c r="G35" s="785"/>
      <c r="H35" s="785"/>
      <c r="K35" s="444"/>
      <c r="L35" s="444"/>
      <c r="M35" s="444"/>
      <c r="N35" s="444"/>
      <c r="O35" s="444"/>
      <c r="P35" s="444"/>
      <c r="Q35" s="444"/>
      <c r="R35" s="469"/>
      <c r="S35" s="469"/>
      <c r="T35" s="469"/>
    </row>
    <row r="36" spans="2:20" ht="35.1" hidden="1" customHeight="1" outlineLevel="1" x14ac:dyDescent="0.2">
      <c r="C36" s="521" t="s">
        <v>243</v>
      </c>
      <c r="D36" s="521"/>
      <c r="E36" s="520" t="s">
        <v>215</v>
      </c>
      <c r="F36" s="520"/>
    </row>
    <row r="37" spans="2:20" ht="17.100000000000001" customHeight="1" x14ac:dyDescent="0.2">
      <c r="C37" s="447"/>
      <c r="D37" s="447"/>
      <c r="E37" s="446"/>
      <c r="F37" s="446"/>
    </row>
    <row r="38" spans="2:20" ht="16.899999999999999" hidden="1" customHeight="1" outlineLevel="1" x14ac:dyDescent="0.2">
      <c r="B38" s="2"/>
      <c r="C38" s="2"/>
      <c r="D38" s="2"/>
      <c r="E38" s="511" t="s">
        <v>66</v>
      </c>
      <c r="F38" s="511"/>
      <c r="G38" s="511" t="s">
        <v>371</v>
      </c>
      <c r="H38" s="511"/>
    </row>
    <row r="39" spans="2:20" ht="16.899999999999999" hidden="1" customHeight="1" outlineLevel="1" x14ac:dyDescent="0.2">
      <c r="B39" s="4" t="s">
        <v>9</v>
      </c>
      <c r="C39" s="4" t="s">
        <v>10</v>
      </c>
      <c r="D39" s="4"/>
      <c r="E39" s="511"/>
      <c r="F39" s="511"/>
      <c r="G39" s="511"/>
      <c r="H39" s="511"/>
    </row>
    <row r="40" spans="2:20" ht="16.899999999999999" hidden="1" customHeight="1" outlineLevel="1" x14ac:dyDescent="0.2">
      <c r="B40" s="4"/>
      <c r="C40" s="5" t="s">
        <v>11</v>
      </c>
      <c r="D40" s="6"/>
      <c r="E40" s="458"/>
      <c r="F40" s="164">
        <v>0</v>
      </c>
      <c r="G40" s="7"/>
      <c r="H40" s="164">
        <v>0</v>
      </c>
    </row>
    <row r="41" spans="2:20" ht="16.899999999999999" hidden="1" customHeight="1" outlineLevel="1" x14ac:dyDescent="0.2">
      <c r="B41" s="4"/>
      <c r="C41" s="5" t="s">
        <v>382</v>
      </c>
      <c r="D41" s="6"/>
      <c r="E41" s="458"/>
      <c r="F41" s="164"/>
      <c r="G41" s="7"/>
      <c r="H41" s="164">
        <v>0</v>
      </c>
    </row>
    <row r="42" spans="2:20" ht="16.899999999999999" hidden="1" customHeight="1" outlineLevel="1" x14ac:dyDescent="0.2">
      <c r="B42" s="4" t="s">
        <v>12</v>
      </c>
      <c r="C42" s="4" t="s">
        <v>13</v>
      </c>
      <c r="D42" s="4"/>
      <c r="E42" s="458"/>
      <c r="F42" s="7"/>
      <c r="G42" s="7"/>
      <c r="H42" s="8"/>
    </row>
    <row r="43" spans="2:20" ht="16.899999999999999" hidden="1" customHeight="1" outlineLevel="1" x14ac:dyDescent="0.2">
      <c r="B43" s="2"/>
      <c r="C43" s="5" t="s">
        <v>14</v>
      </c>
      <c r="D43" s="9"/>
      <c r="E43" s="458"/>
      <c r="F43" s="219">
        <v>0</v>
      </c>
      <c r="G43" s="7"/>
      <c r="H43" s="219">
        <v>0</v>
      </c>
    </row>
    <row r="44" spans="2:20" ht="16.899999999999999" hidden="1" customHeight="1" outlineLevel="1" x14ac:dyDescent="0.2">
      <c r="B44" s="2"/>
      <c r="C44" s="5" t="s">
        <v>15</v>
      </c>
      <c r="D44" s="9"/>
      <c r="E44" s="458"/>
      <c r="F44" s="219">
        <v>0</v>
      </c>
      <c r="G44" s="7"/>
      <c r="H44" s="219">
        <v>0</v>
      </c>
    </row>
    <row r="45" spans="2:20" ht="16.899999999999999" hidden="1" customHeight="1" outlineLevel="1" x14ac:dyDescent="0.2">
      <c r="B45" s="2"/>
      <c r="C45" s="5" t="s">
        <v>16</v>
      </c>
      <c r="D45" s="10"/>
      <c r="E45" s="458"/>
      <c r="F45" s="219">
        <v>0</v>
      </c>
      <c r="G45" s="7"/>
      <c r="H45" s="219">
        <v>0</v>
      </c>
    </row>
    <row r="46" spans="2:20" ht="16.899999999999999" hidden="1" customHeight="1" outlineLevel="1" x14ac:dyDescent="0.2">
      <c r="B46" s="2"/>
      <c r="C46" s="5" t="s">
        <v>17</v>
      </c>
      <c r="D46" s="11"/>
      <c r="E46" s="458"/>
      <c r="F46" s="219">
        <v>0</v>
      </c>
      <c r="G46" s="7"/>
      <c r="H46" s="219">
        <v>0</v>
      </c>
    </row>
    <row r="47" spans="2:20" ht="16.899999999999999" hidden="1" customHeight="1" outlineLevel="1" x14ac:dyDescent="0.2">
      <c r="B47" s="2"/>
      <c r="C47" s="5" t="s">
        <v>18</v>
      </c>
      <c r="D47" s="12"/>
      <c r="E47" s="458"/>
      <c r="F47" s="219">
        <v>0</v>
      </c>
      <c r="G47" s="7"/>
      <c r="H47" s="219">
        <v>0</v>
      </c>
    </row>
    <row r="48" spans="2:20" ht="16.899999999999999" hidden="1" customHeight="1" outlineLevel="1" x14ac:dyDescent="0.2">
      <c r="B48" s="2"/>
      <c r="C48" s="5"/>
      <c r="D48" s="5"/>
      <c r="E48" s="458"/>
      <c r="F48" s="7"/>
      <c r="G48" s="7"/>
      <c r="H48" s="8"/>
    </row>
    <row r="49" spans="2:9" ht="16.899999999999999" hidden="1" customHeight="1" outlineLevel="1" x14ac:dyDescent="0.2">
      <c r="B49" s="4" t="s">
        <v>19</v>
      </c>
      <c r="C49" s="4" t="s">
        <v>20</v>
      </c>
      <c r="D49" s="4"/>
      <c r="E49" s="2"/>
      <c r="F49" s="8"/>
      <c r="G49" s="8"/>
      <c r="H49" s="8"/>
    </row>
    <row r="50" spans="2:9" ht="16.899999999999999" hidden="1" customHeight="1" outlineLevel="1" x14ac:dyDescent="0.2">
      <c r="B50" s="4"/>
      <c r="C50" s="5" t="s">
        <v>212</v>
      </c>
      <c r="D50" s="4"/>
      <c r="E50" s="7"/>
      <c r="F50" s="219">
        <v>0</v>
      </c>
      <c r="G50" s="458"/>
      <c r="H50" s="458"/>
    </row>
    <row r="51" spans="2:9" ht="16.899999999999999" customHeight="1" collapsed="1" x14ac:dyDescent="0.2">
      <c r="B51" s="2"/>
      <c r="C51" s="5"/>
      <c r="D51" s="2"/>
      <c r="E51" s="2"/>
      <c r="F51" s="8"/>
      <c r="G51" s="7"/>
      <c r="I51" s="517" t="s">
        <v>509</v>
      </c>
    </row>
    <row r="52" spans="2:9" ht="16.899999999999999" customHeight="1" x14ac:dyDescent="0.2">
      <c r="B52" s="2"/>
      <c r="C52" s="5"/>
      <c r="D52" s="2"/>
      <c r="E52" s="2"/>
      <c r="F52" s="8"/>
      <c r="G52" s="7"/>
      <c r="I52" s="517"/>
    </row>
    <row r="53" spans="2:9" ht="16.899999999999999" customHeight="1" x14ac:dyDescent="0.2">
      <c r="B53" s="2"/>
      <c r="C53" s="5"/>
      <c r="D53" s="2"/>
      <c r="E53" s="2"/>
      <c r="F53" s="8"/>
      <c r="G53" s="7"/>
      <c r="I53" s="517"/>
    </row>
    <row r="54" spans="2:9" ht="16.899999999999999" customHeight="1" x14ac:dyDescent="0.2">
      <c r="B54" s="2"/>
      <c r="C54" s="5"/>
      <c r="D54" s="2"/>
      <c r="E54" s="2"/>
      <c r="F54" s="8"/>
      <c r="G54" s="7"/>
      <c r="I54" s="517"/>
    </row>
    <row r="55" spans="2:9" ht="16.899999999999999" customHeight="1" outlineLevel="2" x14ac:dyDescent="0.2">
      <c r="B55" s="13"/>
      <c r="C55" s="99" t="s">
        <v>21</v>
      </c>
      <c r="D55" s="2"/>
      <c r="E55" s="2"/>
      <c r="F55" s="8"/>
      <c r="G55" s="8"/>
      <c r="I55" s="517"/>
    </row>
    <row r="56" spans="2:9" ht="16.899999999999999" customHeight="1" outlineLevel="2" x14ac:dyDescent="0.2">
      <c r="B56" s="14" t="s">
        <v>22</v>
      </c>
      <c r="C56" s="226" t="s">
        <v>23</v>
      </c>
      <c r="D56" s="13"/>
      <c r="E56" s="13"/>
      <c r="F56" s="13"/>
      <c r="G56" s="13"/>
      <c r="I56" s="517"/>
    </row>
    <row r="57" spans="2:9" ht="16.899999999999999" customHeight="1" outlineLevel="2" x14ac:dyDescent="0.2">
      <c r="B57" s="14" t="s">
        <v>22</v>
      </c>
      <c r="C57" s="226" t="s">
        <v>242</v>
      </c>
      <c r="D57" s="433"/>
      <c r="E57" s="433"/>
      <c r="F57" s="433"/>
      <c r="G57" s="433"/>
      <c r="I57" s="517"/>
    </row>
    <row r="58" spans="2:9" ht="16.899999999999999" customHeight="1" outlineLevel="2" x14ac:dyDescent="0.2">
      <c r="B58" s="14" t="s">
        <v>22</v>
      </c>
      <c r="C58" s="226" t="s">
        <v>24</v>
      </c>
      <c r="D58" s="433"/>
      <c r="E58" s="433"/>
      <c r="F58" s="433"/>
      <c r="G58" s="433"/>
      <c r="I58" s="517"/>
    </row>
    <row r="59" spans="2:9" ht="16.899999999999999" customHeight="1" outlineLevel="2" x14ac:dyDescent="0.2">
      <c r="B59" s="14" t="s">
        <v>22</v>
      </c>
      <c r="C59" s="226" t="s">
        <v>25</v>
      </c>
      <c r="D59" s="433"/>
      <c r="E59" s="433"/>
      <c r="F59" s="433"/>
      <c r="G59" s="433"/>
      <c r="I59" s="517"/>
    </row>
    <row r="60" spans="2:9" ht="16.899999999999999" customHeight="1" outlineLevel="2" x14ac:dyDescent="0.2">
      <c r="B60" s="14" t="s">
        <v>22</v>
      </c>
      <c r="C60" s="226" t="s">
        <v>26</v>
      </c>
      <c r="D60" s="433"/>
      <c r="E60" s="433"/>
      <c r="F60" s="433"/>
      <c r="G60" s="433"/>
      <c r="I60" s="517"/>
    </row>
    <row r="63" spans="2:9" s="2" customFormat="1" ht="16.899999999999999" customHeight="1" x14ac:dyDescent="0.2"/>
    <row r="64" spans="2:9" s="2" customFormat="1" ht="24.95" hidden="1" customHeight="1" outlineLevel="1" x14ac:dyDescent="0.2">
      <c r="C64" s="458" t="s">
        <v>231</v>
      </c>
      <c r="D64" s="245" t="str">
        <f>VLOOKUP($C$17,$C$68:$D$71,2)</f>
        <v>SCIA</v>
      </c>
      <c r="E64" s="391" t="s">
        <v>214</v>
      </c>
    </row>
    <row r="65" spans="2:17" s="2" customFormat="1" ht="24.95" hidden="1" customHeight="1" outlineLevel="1" x14ac:dyDescent="0.2">
      <c r="C65" s="385" t="s">
        <v>521</v>
      </c>
      <c r="D65" s="477" t="str">
        <f>E35</f>
        <v>NO</v>
      </c>
      <c r="E65" s="391" t="s">
        <v>215</v>
      </c>
    </row>
    <row r="66" spans="2:17" s="2" customFormat="1" ht="24.95" hidden="1" customHeight="1" outlineLevel="1" x14ac:dyDescent="0.2">
      <c r="C66" s="458" t="s">
        <v>245</v>
      </c>
      <c r="D66" s="477" t="str">
        <f>E36</f>
        <v>NO</v>
      </c>
    </row>
    <row r="67" spans="2:17" s="2" customFormat="1" ht="24.95" hidden="1" customHeight="1" outlineLevel="1" x14ac:dyDescent="0.2">
      <c r="C67" s="385"/>
      <c r="D67" s="477"/>
    </row>
    <row r="68" spans="2:17" s="2" customFormat="1" ht="24.95" hidden="1" customHeight="1" outlineLevel="1" x14ac:dyDescent="0.2">
      <c r="B68" s="46">
        <v>1</v>
      </c>
      <c r="C68" s="220" t="s">
        <v>401</v>
      </c>
      <c r="D68" s="243" t="s">
        <v>277</v>
      </c>
      <c r="E68" s="46"/>
      <c r="G68" s="386"/>
      <c r="H68" s="386"/>
      <c r="I68" s="386"/>
      <c r="J68" s="386"/>
      <c r="K68" s="386"/>
      <c r="L68" s="386"/>
      <c r="M68" s="386"/>
      <c r="N68" s="46"/>
      <c r="O68" s="220"/>
      <c r="P68" s="248"/>
      <c r="Q68" s="248"/>
    </row>
    <row r="69" spans="2:17" s="2" customFormat="1" ht="24.95" hidden="1" customHeight="1" outlineLevel="1" x14ac:dyDescent="0.2">
      <c r="B69" s="46">
        <v>4</v>
      </c>
      <c r="C69" s="220" t="s">
        <v>389</v>
      </c>
      <c r="D69" s="243" t="s">
        <v>221</v>
      </c>
      <c r="E69" s="46"/>
      <c r="G69" s="386"/>
      <c r="H69" s="386"/>
      <c r="I69" s="386"/>
      <c r="J69" s="386"/>
      <c r="K69" s="386"/>
      <c r="L69" s="386"/>
      <c r="M69" s="386"/>
      <c r="N69" s="46"/>
      <c r="O69" s="220"/>
      <c r="P69" s="248"/>
      <c r="Q69" s="248"/>
    </row>
    <row r="70" spans="2:17" s="2" customFormat="1" ht="24.95" hidden="1" customHeight="1" outlineLevel="1" x14ac:dyDescent="0.2">
      <c r="B70" s="46">
        <v>6</v>
      </c>
      <c r="C70" s="220" t="s">
        <v>384</v>
      </c>
      <c r="D70" s="243" t="s">
        <v>218</v>
      </c>
      <c r="G70" s="386"/>
      <c r="H70" s="386"/>
      <c r="I70" s="386"/>
      <c r="J70" s="386"/>
      <c r="K70" s="386"/>
      <c r="L70" s="386"/>
      <c r="M70" s="386"/>
      <c r="N70" s="46"/>
      <c r="O70" s="220"/>
      <c r="P70" s="248"/>
      <c r="Q70" s="248"/>
    </row>
    <row r="71" spans="2:17" s="2" customFormat="1" ht="24.95" hidden="1" customHeight="1" outlineLevel="1" x14ac:dyDescent="0.2">
      <c r="B71" s="46">
        <v>8</v>
      </c>
      <c r="C71" s="220" t="s">
        <v>385</v>
      </c>
      <c r="D71" s="243" t="s">
        <v>219</v>
      </c>
      <c r="G71" s="386"/>
      <c r="H71" s="386"/>
      <c r="I71" s="386"/>
      <c r="J71" s="386"/>
      <c r="K71" s="386"/>
      <c r="L71" s="386"/>
      <c r="M71" s="386"/>
      <c r="N71" s="46"/>
      <c r="O71" s="220"/>
      <c r="P71" s="248"/>
      <c r="Q71" s="248"/>
    </row>
    <row r="72" spans="2:17" s="2" customFormat="1" ht="24.95" hidden="1" customHeight="1" outlineLevel="1" x14ac:dyDescent="0.2">
      <c r="B72" s="46">
        <v>30</v>
      </c>
      <c r="C72" s="220" t="s">
        <v>390</v>
      </c>
      <c r="D72" s="243" t="s">
        <v>369</v>
      </c>
      <c r="G72" s="386"/>
      <c r="H72" s="386"/>
      <c r="I72" s="386"/>
      <c r="J72" s="386"/>
      <c r="K72" s="386"/>
      <c r="L72" s="386"/>
      <c r="M72" s="386"/>
      <c r="N72" s="46"/>
      <c r="O72" s="220"/>
      <c r="P72" s="248"/>
      <c r="Q72" s="248"/>
    </row>
    <row r="73" spans="2:17" s="2" customFormat="1" ht="24.95" hidden="1" customHeight="1" outlineLevel="1" x14ac:dyDescent="0.2">
      <c r="B73" s="46">
        <v>70</v>
      </c>
      <c r="C73" s="220" t="s">
        <v>386</v>
      </c>
      <c r="D73" s="243" t="s">
        <v>222</v>
      </c>
      <c r="N73" s="46"/>
      <c r="O73" s="220"/>
      <c r="P73" s="248"/>
      <c r="Q73" s="248"/>
    </row>
    <row r="74" spans="2:17" s="2" customFormat="1" ht="24.95" hidden="1" customHeight="1" outlineLevel="1" x14ac:dyDescent="0.2">
      <c r="B74" s="46">
        <v>90</v>
      </c>
      <c r="C74" s="220" t="s">
        <v>391</v>
      </c>
      <c r="D74" s="243" t="s">
        <v>368</v>
      </c>
      <c r="N74" s="46"/>
      <c r="O74" s="220"/>
      <c r="P74" s="248"/>
      <c r="Q74" s="248"/>
    </row>
    <row r="75" spans="2:17" s="2" customFormat="1" ht="24.95" hidden="1" customHeight="1" outlineLevel="1" x14ac:dyDescent="0.2">
      <c r="B75" s="165">
        <v>200</v>
      </c>
      <c r="C75" s="220" t="s">
        <v>387</v>
      </c>
      <c r="D75" s="243" t="s">
        <v>220</v>
      </c>
      <c r="N75" s="46"/>
      <c r="O75" s="220"/>
      <c r="P75" s="248"/>
      <c r="Q75" s="248"/>
    </row>
    <row r="76" spans="2:17" s="2" customFormat="1" ht="24.95" hidden="1" customHeight="1" outlineLevel="1" x14ac:dyDescent="0.2">
      <c r="B76" s="165">
        <v>500</v>
      </c>
      <c r="C76" s="220" t="s">
        <v>388</v>
      </c>
      <c r="D76" s="243" t="s">
        <v>217</v>
      </c>
      <c r="N76" s="46"/>
      <c r="O76" s="220"/>
      <c r="P76" s="248"/>
      <c r="Q76" s="248"/>
    </row>
    <row r="77" spans="2:17" s="2" customFormat="1" ht="24.95" customHeight="1" collapsed="1" x14ac:dyDescent="0.2">
      <c r="C77" s="220"/>
      <c r="D77" s="248"/>
    </row>
    <row r="78" spans="2:17" s="2" customFormat="1" ht="24.95" customHeight="1" x14ac:dyDescent="0.2">
      <c r="C78" s="220"/>
      <c r="D78" s="248"/>
    </row>
    <row r="79" spans="2:17" s="2" customFormat="1" ht="16.899999999999999" customHeight="1" x14ac:dyDescent="0.2"/>
  </sheetData>
  <sheetProtection algorithmName="SHA-512" hashValue="nHUkyq5Xjzg0K2sc0wzQTyakQfPYUfVH5u65YjeIAb7nAlp1UztjcInqCOCXz+P0TDcrQEKKPo3Ygny1C9D9zw==" saltValue="wRLFdNWi3k/LRhQx5tOsUg==" spinCount="100000" sheet="1" formatCells="0"/>
  <sortState xmlns:xlrd2="http://schemas.microsoft.com/office/spreadsheetml/2017/richdata2" ref="B65:D66">
    <sortCondition descending="1" ref="B65"/>
  </sortState>
  <mergeCells count="27">
    <mergeCell ref="B10:I10"/>
    <mergeCell ref="B11:I13"/>
    <mergeCell ref="B14:I15"/>
    <mergeCell ref="H21:I21"/>
    <mergeCell ref="I51:I60"/>
    <mergeCell ref="E25:I25"/>
    <mergeCell ref="C21:D21"/>
    <mergeCell ref="E21:F21"/>
    <mergeCell ref="C17:D18"/>
    <mergeCell ref="E17:I20"/>
    <mergeCell ref="E35:F35"/>
    <mergeCell ref="C35:D35"/>
    <mergeCell ref="C36:D36"/>
    <mergeCell ref="E36:F36"/>
    <mergeCell ref="K22:Q26"/>
    <mergeCell ref="C26:D26"/>
    <mergeCell ref="E38:F39"/>
    <mergeCell ref="C28:D28"/>
    <mergeCell ref="G38:H39"/>
    <mergeCell ref="C29:D29"/>
    <mergeCell ref="C31:D31"/>
    <mergeCell ref="C22:D22"/>
    <mergeCell ref="E26:I27"/>
    <mergeCell ref="E28:I28"/>
    <mergeCell ref="E29:I30"/>
    <mergeCell ref="E31:I34"/>
    <mergeCell ref="E22:I24"/>
  </mergeCells>
  <phoneticPr fontId="0" type="noConversion"/>
  <conditionalFormatting sqref="R21:T25 R33:T35">
    <cfRule type="expression" dxfId="147" priority="1" stopIfTrue="1">
      <formula>$C$17&lt;&gt;"Permesso di Costruire in SANATORIA presentato da:"</formula>
    </cfRule>
  </conditionalFormatting>
  <dataValidations count="2">
    <dataValidation type="list" allowBlank="1" showInputMessage="1" showErrorMessage="1" sqref="C17:D18" xr:uid="{00000000-0002-0000-0000-000000000000}">
      <formula1>$C$69:$C$71</formula1>
    </dataValidation>
    <dataValidation type="list" allowBlank="1" showInputMessage="1" showErrorMessage="1" sqref="E35:E36" xr:uid="{00000000-0002-0000-0000-000001000000}">
      <formula1>$E$64:$E$65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88" orientation="portrait" r:id="rId1"/>
  <headerFooter alignWithMargins="0">
    <oddHeader>&amp;L&amp;9Comune di CARAVAGGIO - Provincia di Bergamo</oddHeader>
    <oddFooter>&amp;L&amp;9modulistica predisposta da
Area V – EDILIZIA PRIVATA – URBANISTICA</oddFooter>
  </headerFooter>
  <ignoredErrors>
    <ignoredError sqref="E2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B2:Q91"/>
  <sheetViews>
    <sheetView view="pageBreakPreview" topLeftCell="A12" zoomScale="80" zoomScaleNormal="75" zoomScaleSheetLayoutView="80" workbookViewId="0">
      <selection activeCell="L26" sqref="L26"/>
    </sheetView>
  </sheetViews>
  <sheetFormatPr defaultColWidth="8.88671875" defaultRowHeight="20.100000000000001" customHeight="1" outlineLevelRow="1" x14ac:dyDescent="0.2"/>
  <cols>
    <col min="1" max="1" width="2.77734375" style="2" customWidth="1"/>
    <col min="2" max="2" width="9.77734375" style="2" customWidth="1"/>
    <col min="3" max="3" width="2.77734375" style="2" hidden="1" customWidth="1"/>
    <col min="4" max="4" width="15.77734375" style="2" customWidth="1"/>
    <col min="5" max="5" width="9.77734375" style="2" customWidth="1"/>
    <col min="6" max="6" width="15.77734375" style="2" customWidth="1"/>
    <col min="7" max="8" width="9.77734375" style="2" customWidth="1"/>
    <col min="9" max="9" width="15.77734375" style="2" customWidth="1"/>
    <col min="10" max="10" width="2.77734375" style="2" customWidth="1"/>
    <col min="11" max="11" width="8.109375" style="458" bestFit="1" customWidth="1"/>
    <col min="12" max="12" width="10.77734375" style="458" customWidth="1"/>
    <col min="13" max="13" width="12.6640625" style="458" customWidth="1"/>
    <col min="14" max="14" width="2.77734375" style="458" customWidth="1"/>
    <col min="15" max="15" width="10.21875" style="458" bestFit="1" customWidth="1"/>
    <col min="16" max="16" width="12.6640625" style="458" customWidth="1"/>
    <col min="17" max="16384" width="8.88671875" style="2"/>
  </cols>
  <sheetData>
    <row r="2" spans="2:16" ht="50.1" customHeight="1" x14ac:dyDescent="0.2">
      <c r="B2" s="614" t="str">
        <f>'Copertina 2026'!C17</f>
        <v>Segnalazione Certificata di Inizio Attività presentata da:</v>
      </c>
      <c r="C2" s="614"/>
      <c r="D2" s="614"/>
      <c r="E2" s="614"/>
      <c r="F2" s="615" t="str">
        <f>'Copertina 2026'!E17</f>
        <v>inserire nominativo del richiedente</v>
      </c>
      <c r="G2" s="615"/>
      <c r="H2" s="615"/>
      <c r="I2" s="615"/>
    </row>
    <row r="3" spans="2:16" ht="35.1" customHeight="1" thickBot="1" x14ac:dyDescent="0.25">
      <c r="B3" s="616" t="s">
        <v>6</v>
      </c>
      <c r="C3" s="616"/>
      <c r="D3" s="616"/>
      <c r="E3" s="616"/>
      <c r="F3" s="615" t="str">
        <f>'Copertina 2026'!E26</f>
        <v>indicare la Via/Piazza/ecc.</v>
      </c>
      <c r="G3" s="615"/>
      <c r="H3" s="615"/>
      <c r="I3" s="615"/>
    </row>
    <row r="4" spans="2:16" ht="39.950000000000003" customHeight="1" thickBot="1" x14ac:dyDescent="0.25">
      <c r="B4" s="617" t="s">
        <v>409</v>
      </c>
      <c r="C4" s="618"/>
      <c r="D4" s="618"/>
      <c r="E4" s="618"/>
      <c r="F4" s="618"/>
      <c r="G4" s="618"/>
      <c r="H4" s="618"/>
      <c r="I4" s="619"/>
    </row>
    <row r="5" spans="2:16" ht="30" customHeight="1" thickBot="1" x14ac:dyDescent="0.25">
      <c r="B5" s="452"/>
      <c r="C5" s="16"/>
      <c r="D5" s="16"/>
      <c r="E5" s="16"/>
      <c r="F5" s="466" t="s">
        <v>27</v>
      </c>
      <c r="G5" s="17" t="s">
        <v>233</v>
      </c>
      <c r="H5" s="18" t="s">
        <v>28</v>
      </c>
      <c r="I5" s="19" t="s">
        <v>29</v>
      </c>
      <c r="L5" s="602" t="s">
        <v>30</v>
      </c>
      <c r="M5" s="603"/>
      <c r="N5" s="46"/>
      <c r="O5" s="606" t="s">
        <v>31</v>
      </c>
      <c r="P5" s="607"/>
    </row>
    <row r="6" spans="2:16" ht="20.100000000000001" customHeight="1" x14ac:dyDescent="0.2">
      <c r="B6" s="579" t="s">
        <v>32</v>
      </c>
      <c r="C6" s="342"/>
      <c r="D6" s="592" t="s">
        <v>270</v>
      </c>
      <c r="E6" s="593"/>
      <c r="F6" s="335">
        <v>0</v>
      </c>
      <c r="G6" s="20" t="s">
        <v>34</v>
      </c>
      <c r="H6" s="239">
        <v>2.41</v>
      </c>
      <c r="I6" s="21">
        <f t="shared" ref="I6:I19" si="0">F6*H6</f>
        <v>0</v>
      </c>
      <c r="K6" s="555" t="s">
        <v>32</v>
      </c>
      <c r="L6" s="584" t="s">
        <v>33</v>
      </c>
      <c r="M6" s="586">
        <f>I6+I7</f>
        <v>0</v>
      </c>
      <c r="N6" s="283"/>
      <c r="O6" s="610" t="s">
        <v>33</v>
      </c>
      <c r="P6" s="608">
        <f>M6+M12+M18</f>
        <v>0</v>
      </c>
    </row>
    <row r="7" spans="2:16" ht="20.100000000000001" customHeight="1" thickBot="1" x14ac:dyDescent="0.25">
      <c r="B7" s="580"/>
      <c r="C7" s="343"/>
      <c r="D7" s="594"/>
      <c r="E7" s="595"/>
      <c r="F7" s="336">
        <v>0</v>
      </c>
      <c r="G7" s="22" t="s">
        <v>36</v>
      </c>
      <c r="H7" s="23">
        <v>6.39</v>
      </c>
      <c r="I7" s="24">
        <f t="shared" si="0"/>
        <v>0</v>
      </c>
      <c r="K7" s="556"/>
      <c r="L7" s="585"/>
      <c r="M7" s="587"/>
      <c r="N7" s="283"/>
      <c r="O7" s="611"/>
      <c r="P7" s="609"/>
    </row>
    <row r="8" spans="2:16" ht="20.100000000000001" customHeight="1" x14ac:dyDescent="0.2">
      <c r="B8" s="580"/>
      <c r="C8" s="344"/>
      <c r="D8" s="588" t="s">
        <v>278</v>
      </c>
      <c r="E8" s="589"/>
      <c r="F8" s="337">
        <v>0</v>
      </c>
      <c r="G8" s="238" t="s">
        <v>34</v>
      </c>
      <c r="H8" s="239">
        <v>2.41</v>
      </c>
      <c r="I8" s="240">
        <f>F8*H8</f>
        <v>0</v>
      </c>
      <c r="K8" s="556"/>
      <c r="L8" s="591" t="s">
        <v>35</v>
      </c>
      <c r="M8" s="587">
        <f>I8+I9</f>
        <v>0</v>
      </c>
      <c r="N8" s="283"/>
      <c r="O8" s="604" t="s">
        <v>35</v>
      </c>
      <c r="P8" s="608">
        <f>M8+M14+M20</f>
        <v>0</v>
      </c>
    </row>
    <row r="9" spans="2:16" ht="20.100000000000001" customHeight="1" thickBot="1" x14ac:dyDescent="0.25">
      <c r="B9" s="580"/>
      <c r="C9" s="344"/>
      <c r="D9" s="590"/>
      <c r="E9" s="589"/>
      <c r="F9" s="338">
        <v>0</v>
      </c>
      <c r="G9" s="22" t="s">
        <v>36</v>
      </c>
      <c r="H9" s="23">
        <v>6.39</v>
      </c>
      <c r="I9" s="24">
        <f>F9*H9</f>
        <v>0</v>
      </c>
      <c r="K9" s="556"/>
      <c r="L9" s="591"/>
      <c r="M9" s="587"/>
      <c r="N9" s="283"/>
      <c r="O9" s="605"/>
      <c r="P9" s="609"/>
    </row>
    <row r="10" spans="2:16" ht="20.25" hidden="1" customHeight="1" outlineLevel="1" x14ac:dyDescent="0.2">
      <c r="B10" s="580"/>
      <c r="C10" s="345"/>
      <c r="D10" s="588" t="s">
        <v>271</v>
      </c>
      <c r="E10" s="599"/>
      <c r="F10" s="339">
        <v>0</v>
      </c>
      <c r="G10" s="479" t="s">
        <v>34</v>
      </c>
      <c r="H10" s="26">
        <f>H8*(1+10%)</f>
        <v>2.6510000000000002</v>
      </c>
      <c r="I10" s="27">
        <f t="shared" si="0"/>
        <v>0</v>
      </c>
      <c r="K10" s="556"/>
      <c r="L10" s="597" t="s">
        <v>520</v>
      </c>
      <c r="M10" s="587">
        <f>I10+I11</f>
        <v>0</v>
      </c>
      <c r="N10" s="283"/>
      <c r="O10" s="612" t="s">
        <v>281</v>
      </c>
      <c r="P10" s="608">
        <f>M10+M16+M22</f>
        <v>0</v>
      </c>
    </row>
    <row r="11" spans="2:16" ht="20.100000000000001" hidden="1" customHeight="1" outlineLevel="1" thickBot="1" x14ac:dyDescent="0.25">
      <c r="B11" s="581"/>
      <c r="C11" s="346"/>
      <c r="D11" s="600"/>
      <c r="E11" s="601"/>
      <c r="F11" s="340">
        <v>0</v>
      </c>
      <c r="G11" s="450" t="s">
        <v>36</v>
      </c>
      <c r="H11" s="29">
        <f>H9*(1+10%)</f>
        <v>7.0289999999999999</v>
      </c>
      <c r="I11" s="30">
        <f t="shared" si="0"/>
        <v>0</v>
      </c>
      <c r="K11" s="557"/>
      <c r="L11" s="598"/>
      <c r="M11" s="596"/>
      <c r="N11" s="283"/>
      <c r="O11" s="613"/>
      <c r="P11" s="609"/>
    </row>
    <row r="12" spans="2:16" ht="20.100000000000001" customHeight="1" collapsed="1" x14ac:dyDescent="0.2">
      <c r="B12" s="579" t="s">
        <v>37</v>
      </c>
      <c r="C12" s="342"/>
      <c r="D12" s="592" t="s">
        <v>66</v>
      </c>
      <c r="E12" s="593"/>
      <c r="F12" s="335">
        <v>0</v>
      </c>
      <c r="G12" s="20" t="s">
        <v>34</v>
      </c>
      <c r="H12" s="237">
        <v>7.24</v>
      </c>
      <c r="I12" s="21">
        <f t="shared" si="0"/>
        <v>0</v>
      </c>
      <c r="K12" s="555" t="s">
        <v>37</v>
      </c>
      <c r="L12" s="584" t="s">
        <v>33</v>
      </c>
      <c r="M12" s="586">
        <f>I12+I13</f>
        <v>0</v>
      </c>
      <c r="N12" s="283"/>
      <c r="O12" s="2"/>
      <c r="P12" s="2"/>
    </row>
    <row r="13" spans="2:16" ht="20.100000000000001" customHeight="1" x14ac:dyDescent="0.2">
      <c r="B13" s="580"/>
      <c r="C13" s="343"/>
      <c r="D13" s="594"/>
      <c r="E13" s="595"/>
      <c r="F13" s="336">
        <v>0</v>
      </c>
      <c r="G13" s="22" t="s">
        <v>36</v>
      </c>
      <c r="H13" s="23">
        <v>15.97</v>
      </c>
      <c r="I13" s="24">
        <f t="shared" si="0"/>
        <v>0</v>
      </c>
      <c r="K13" s="556"/>
      <c r="L13" s="585"/>
      <c r="M13" s="587"/>
      <c r="N13" s="283"/>
      <c r="O13" s="2"/>
      <c r="P13" s="2"/>
    </row>
    <row r="14" spans="2:16" ht="20.100000000000001" customHeight="1" x14ac:dyDescent="0.2">
      <c r="B14" s="580"/>
      <c r="C14" s="344"/>
      <c r="D14" s="588" t="s">
        <v>278</v>
      </c>
      <c r="E14" s="589"/>
      <c r="F14" s="337">
        <v>0</v>
      </c>
      <c r="G14" s="238" t="s">
        <v>34</v>
      </c>
      <c r="H14" s="239">
        <v>2.9</v>
      </c>
      <c r="I14" s="240">
        <f>F14*H14</f>
        <v>0</v>
      </c>
      <c r="K14" s="556"/>
      <c r="L14" s="591" t="s">
        <v>35</v>
      </c>
      <c r="M14" s="587">
        <f>I14+I15</f>
        <v>0</v>
      </c>
      <c r="N14" s="283"/>
      <c r="O14" s="2"/>
      <c r="P14" s="2"/>
    </row>
    <row r="15" spans="2:16" ht="20.100000000000001" customHeight="1" x14ac:dyDescent="0.2">
      <c r="B15" s="580"/>
      <c r="C15" s="344"/>
      <c r="D15" s="590"/>
      <c r="E15" s="589"/>
      <c r="F15" s="338">
        <v>0</v>
      </c>
      <c r="G15" s="22" t="s">
        <v>36</v>
      </c>
      <c r="H15" s="23">
        <v>6.39</v>
      </c>
      <c r="I15" s="24">
        <f>F15*H15</f>
        <v>0</v>
      </c>
      <c r="K15" s="556"/>
      <c r="L15" s="591"/>
      <c r="M15" s="587"/>
      <c r="N15" s="283"/>
      <c r="O15" s="2"/>
      <c r="P15" s="2"/>
    </row>
    <row r="16" spans="2:16" ht="20.100000000000001" hidden="1" customHeight="1" outlineLevel="1" x14ac:dyDescent="0.2">
      <c r="B16" s="580"/>
      <c r="C16" s="345"/>
      <c r="D16" s="588" t="s">
        <v>271</v>
      </c>
      <c r="E16" s="599"/>
      <c r="F16" s="339">
        <v>0</v>
      </c>
      <c r="G16" s="479" t="s">
        <v>34</v>
      </c>
      <c r="H16" s="26">
        <f>H14*(1+10%)</f>
        <v>3.19</v>
      </c>
      <c r="I16" s="27">
        <f t="shared" si="0"/>
        <v>0</v>
      </c>
      <c r="K16" s="556"/>
      <c r="L16" s="597" t="s">
        <v>520</v>
      </c>
      <c r="M16" s="587">
        <f>I16+I17</f>
        <v>0</v>
      </c>
      <c r="N16" s="283"/>
      <c r="O16" s="2"/>
      <c r="P16" s="2"/>
    </row>
    <row r="17" spans="2:17" ht="20.100000000000001" hidden="1" customHeight="1" outlineLevel="1" x14ac:dyDescent="0.2">
      <c r="B17" s="581"/>
      <c r="C17" s="346"/>
      <c r="D17" s="600"/>
      <c r="E17" s="601"/>
      <c r="F17" s="340">
        <v>0</v>
      </c>
      <c r="G17" s="450" t="s">
        <v>36</v>
      </c>
      <c r="H17" s="29">
        <f>H15*(1+10%)</f>
        <v>7.0289999999999999</v>
      </c>
      <c r="I17" s="30">
        <f t="shared" si="0"/>
        <v>0</v>
      </c>
      <c r="K17" s="557"/>
      <c r="L17" s="598"/>
      <c r="M17" s="596"/>
      <c r="N17" s="283"/>
      <c r="O17" s="2"/>
      <c r="P17" s="2"/>
    </row>
    <row r="18" spans="2:17" ht="20.100000000000001" customHeight="1" collapsed="1" x14ac:dyDescent="0.2">
      <c r="B18" s="579" t="s">
        <v>38</v>
      </c>
      <c r="C18" s="342"/>
      <c r="D18" s="592" t="s">
        <v>66</v>
      </c>
      <c r="E18" s="593"/>
      <c r="F18" s="335">
        <v>0</v>
      </c>
      <c r="G18" s="20" t="s">
        <v>34</v>
      </c>
      <c r="H18" s="237">
        <v>10.86</v>
      </c>
      <c r="I18" s="21">
        <f t="shared" si="0"/>
        <v>0</v>
      </c>
      <c r="K18" s="555" t="s">
        <v>38</v>
      </c>
      <c r="L18" s="584" t="s">
        <v>33</v>
      </c>
      <c r="M18" s="586">
        <f>I18+I19</f>
        <v>0</v>
      </c>
      <c r="N18" s="283"/>
      <c r="O18" s="2"/>
      <c r="P18" s="2"/>
    </row>
    <row r="19" spans="2:17" ht="20.100000000000001" customHeight="1" x14ac:dyDescent="0.2">
      <c r="B19" s="580"/>
      <c r="C19" s="343"/>
      <c r="D19" s="594"/>
      <c r="E19" s="595"/>
      <c r="F19" s="336">
        <v>0</v>
      </c>
      <c r="G19" s="22" t="s">
        <v>36</v>
      </c>
      <c r="H19" s="23">
        <v>15.97</v>
      </c>
      <c r="I19" s="24">
        <f t="shared" si="0"/>
        <v>0</v>
      </c>
      <c r="K19" s="556"/>
      <c r="L19" s="585"/>
      <c r="M19" s="587"/>
      <c r="N19" s="283"/>
      <c r="O19" s="2"/>
      <c r="P19" s="2"/>
    </row>
    <row r="20" spans="2:17" ht="20.100000000000001" customHeight="1" x14ac:dyDescent="0.2">
      <c r="B20" s="580"/>
      <c r="C20" s="344"/>
      <c r="D20" s="588" t="s">
        <v>278</v>
      </c>
      <c r="E20" s="589"/>
      <c r="F20" s="337">
        <v>0</v>
      </c>
      <c r="G20" s="238" t="s">
        <v>34</v>
      </c>
      <c r="H20" s="239">
        <v>4.3499999999999996</v>
      </c>
      <c r="I20" s="240">
        <f>F20*H20</f>
        <v>0</v>
      </c>
      <c r="K20" s="556"/>
      <c r="L20" s="591" t="s">
        <v>35</v>
      </c>
      <c r="M20" s="587">
        <f>I20+I21</f>
        <v>0</v>
      </c>
      <c r="N20" s="283"/>
      <c r="O20" s="2"/>
      <c r="P20" s="2"/>
    </row>
    <row r="21" spans="2:17" ht="20.100000000000001" customHeight="1" x14ac:dyDescent="0.2">
      <c r="B21" s="580"/>
      <c r="C21" s="344"/>
      <c r="D21" s="590"/>
      <c r="E21" s="589"/>
      <c r="F21" s="338">
        <v>0</v>
      </c>
      <c r="G21" s="22" t="s">
        <v>36</v>
      </c>
      <c r="H21" s="23">
        <v>6.39</v>
      </c>
      <c r="I21" s="24">
        <f>F21*H21</f>
        <v>0</v>
      </c>
      <c r="K21" s="556"/>
      <c r="L21" s="591"/>
      <c r="M21" s="587"/>
      <c r="N21" s="283"/>
      <c r="O21" s="2"/>
      <c r="P21" s="2"/>
    </row>
    <row r="22" spans="2:17" ht="20.100000000000001" hidden="1" customHeight="1" outlineLevel="1" x14ac:dyDescent="0.2">
      <c r="B22" s="580"/>
      <c r="C22" s="345"/>
      <c r="D22" s="588" t="s">
        <v>271</v>
      </c>
      <c r="E22" s="599"/>
      <c r="F22" s="25">
        <v>0</v>
      </c>
      <c r="G22" s="479" t="s">
        <v>34</v>
      </c>
      <c r="H22" s="26">
        <f>H20*(1+10%)</f>
        <v>4.7850000000000001</v>
      </c>
      <c r="I22" s="27">
        <f>F22*H22</f>
        <v>0</v>
      </c>
      <c r="K22" s="556"/>
      <c r="L22" s="597" t="s">
        <v>520</v>
      </c>
      <c r="M22" s="587">
        <f>I22+I23</f>
        <v>0</v>
      </c>
      <c r="N22" s="283"/>
      <c r="O22" s="2"/>
      <c r="P22" s="2"/>
    </row>
    <row r="23" spans="2:17" ht="20.100000000000001" hidden="1" customHeight="1" outlineLevel="1" x14ac:dyDescent="0.2">
      <c r="B23" s="581"/>
      <c r="C23" s="346"/>
      <c r="D23" s="600"/>
      <c r="E23" s="601"/>
      <c r="F23" s="28">
        <v>0</v>
      </c>
      <c r="G23" s="450" t="s">
        <v>36</v>
      </c>
      <c r="H23" s="29">
        <f>H21*(1+10%)</f>
        <v>7.0289999999999999</v>
      </c>
      <c r="I23" s="30">
        <f>F23*H23</f>
        <v>0</v>
      </c>
      <c r="K23" s="557"/>
      <c r="L23" s="598"/>
      <c r="M23" s="596"/>
      <c r="N23" s="283"/>
      <c r="O23" s="2"/>
      <c r="P23" s="2"/>
    </row>
    <row r="24" spans="2:17" ht="60" customHeight="1" collapsed="1" thickBot="1" x14ac:dyDescent="0.25">
      <c r="B24" s="31"/>
      <c r="C24" s="341"/>
      <c r="D24" s="559" t="s">
        <v>280</v>
      </c>
      <c r="E24" s="559"/>
      <c r="F24" s="559"/>
      <c r="G24" s="559"/>
      <c r="H24" s="559"/>
      <c r="I24" s="560"/>
      <c r="K24" s="32"/>
      <c r="L24" s="20"/>
      <c r="M24" s="33"/>
      <c r="O24" s="2"/>
      <c r="P24" s="2"/>
    </row>
    <row r="25" spans="2:17" ht="20.100000000000001" customHeight="1" thickBot="1" x14ac:dyDescent="0.25">
      <c r="B25" s="35"/>
      <c r="C25" s="35"/>
      <c r="D25" s="241"/>
      <c r="E25" s="241"/>
      <c r="F25" s="241"/>
      <c r="G25" s="241"/>
      <c r="H25" s="241"/>
      <c r="I25" s="241"/>
      <c r="K25" s="35"/>
      <c r="L25" s="479"/>
      <c r="M25" s="36"/>
      <c r="O25" s="2"/>
      <c r="P25" s="2"/>
    </row>
    <row r="26" spans="2:17" ht="39.950000000000003" customHeight="1" outlineLevel="1" thickBot="1" x14ac:dyDescent="0.25">
      <c r="B26" s="569" t="s">
        <v>522</v>
      </c>
      <c r="C26" s="570"/>
      <c r="D26" s="570"/>
      <c r="E26" s="570"/>
      <c r="F26" s="570"/>
      <c r="G26" s="570"/>
      <c r="H26" s="570"/>
      <c r="I26" s="571"/>
      <c r="O26" s="2"/>
      <c r="P26" s="2"/>
    </row>
    <row r="27" spans="2:17" ht="20.100000000000001" customHeight="1" outlineLevel="1" x14ac:dyDescent="0.2">
      <c r="B27" s="572" t="s">
        <v>39</v>
      </c>
      <c r="C27" s="573"/>
      <c r="D27" s="573"/>
      <c r="E27" s="574"/>
      <c r="F27" s="573" t="s">
        <v>527</v>
      </c>
      <c r="G27" s="573"/>
      <c r="H27" s="577">
        <f>I6+I8+I10+I12+I14+I16+I18+I20+I22</f>
        <v>0</v>
      </c>
      <c r="I27" s="578"/>
      <c r="O27" s="2"/>
      <c r="P27" s="2"/>
    </row>
    <row r="28" spans="2:17" ht="20.100000000000001" customHeight="1" outlineLevel="1" x14ac:dyDescent="0.2">
      <c r="B28" s="575"/>
      <c r="C28" s="558"/>
      <c r="D28" s="558"/>
      <c r="E28" s="576"/>
      <c r="F28" s="558" t="s">
        <v>528</v>
      </c>
      <c r="G28" s="558"/>
      <c r="H28" s="567">
        <f>I7+I9+I11+I13+I15+I17+I19+I21+I23</f>
        <v>0</v>
      </c>
      <c r="I28" s="568"/>
      <c r="M28" s="34"/>
      <c r="N28" s="34"/>
      <c r="O28" s="2"/>
      <c r="P28" s="2"/>
    </row>
    <row r="29" spans="2:17" ht="20.100000000000001" customHeight="1" outlineLevel="1" x14ac:dyDescent="0.2">
      <c r="B29" s="620" t="s">
        <v>200</v>
      </c>
      <c r="C29" s="621"/>
      <c r="D29" s="621"/>
      <c r="E29" s="622"/>
      <c r="F29" s="564" t="s">
        <v>527</v>
      </c>
      <c r="G29" s="564"/>
      <c r="H29" s="582">
        <v>0</v>
      </c>
      <c r="I29" s="583"/>
      <c r="L29" s="476"/>
      <c r="M29" s="476"/>
      <c r="N29" s="476"/>
      <c r="O29" s="476"/>
      <c r="P29" s="476"/>
      <c r="Q29" s="476"/>
    </row>
    <row r="30" spans="2:17" ht="20.100000000000001" customHeight="1" outlineLevel="1" x14ac:dyDescent="0.2">
      <c r="B30" s="561" t="s">
        <v>213</v>
      </c>
      <c r="C30" s="562"/>
      <c r="D30" s="562"/>
      <c r="E30" s="563"/>
      <c r="F30" s="564" t="s">
        <v>528</v>
      </c>
      <c r="G30" s="564"/>
      <c r="H30" s="565">
        <v>0</v>
      </c>
      <c r="I30" s="566"/>
      <c r="L30" s="476"/>
      <c r="M30" s="476"/>
      <c r="N30" s="476"/>
      <c r="O30" s="476"/>
      <c r="P30" s="476"/>
      <c r="Q30" s="476"/>
    </row>
    <row r="31" spans="2:17" ht="20.100000000000001" customHeight="1" x14ac:dyDescent="0.2">
      <c r="B31" s="522" t="s">
        <v>410</v>
      </c>
      <c r="C31" s="523"/>
      <c r="D31" s="523"/>
      <c r="E31" s="524"/>
      <c r="F31" s="623" t="s">
        <v>523</v>
      </c>
      <c r="G31" s="623"/>
      <c r="H31" s="549">
        <f>H27-H29</f>
        <v>0</v>
      </c>
      <c r="I31" s="550"/>
      <c r="K31" s="479"/>
      <c r="L31" s="222"/>
      <c r="M31" s="222"/>
      <c r="N31" s="222"/>
      <c r="O31" s="222"/>
      <c r="P31" s="222"/>
    </row>
    <row r="32" spans="2:17" ht="20.100000000000001" customHeight="1" thickBot="1" x14ac:dyDescent="0.25">
      <c r="B32" s="525"/>
      <c r="C32" s="526"/>
      <c r="D32" s="526"/>
      <c r="E32" s="527"/>
      <c r="F32" s="551" t="s">
        <v>524</v>
      </c>
      <c r="G32" s="552"/>
      <c r="H32" s="553">
        <f>H28-H30</f>
        <v>0</v>
      </c>
      <c r="I32" s="554"/>
      <c r="K32" s="479"/>
      <c r="L32" s="479"/>
      <c r="M32" s="34"/>
      <c r="N32" s="34"/>
      <c r="O32" s="2"/>
      <c r="P32" s="2"/>
    </row>
    <row r="33" spans="2:16" ht="39.950000000000003" customHeight="1" thickTop="1" thickBot="1" x14ac:dyDescent="0.25">
      <c r="B33" s="528"/>
      <c r="C33" s="529"/>
      <c r="D33" s="529"/>
      <c r="E33" s="530"/>
      <c r="F33" s="546"/>
      <c r="G33" s="546"/>
      <c r="H33" s="547">
        <f>H31+H32</f>
        <v>0</v>
      </c>
      <c r="I33" s="548"/>
      <c r="O33" s="2"/>
      <c r="P33" s="2"/>
    </row>
    <row r="34" spans="2:16" ht="20.100000000000001" customHeight="1" x14ac:dyDescent="0.2">
      <c r="B34" s="248"/>
      <c r="C34" s="248"/>
      <c r="D34" s="248"/>
      <c r="E34" s="248"/>
      <c r="F34" s="249"/>
      <c r="G34" s="249"/>
      <c r="H34" s="250"/>
      <c r="I34" s="250"/>
      <c r="O34" s="2"/>
      <c r="P34" s="2"/>
    </row>
    <row r="35" spans="2:16" ht="39.950000000000003" hidden="1" customHeight="1" outlineLevel="1" thickBot="1" x14ac:dyDescent="0.25">
      <c r="B35" s="532" t="s">
        <v>41</v>
      </c>
      <c r="C35" s="533"/>
      <c r="D35" s="533"/>
      <c r="E35" s="534"/>
      <c r="F35" s="534"/>
      <c r="G35" s="534"/>
      <c r="H35" s="534"/>
      <c r="I35" s="535"/>
      <c r="O35" s="2"/>
      <c r="P35" s="2"/>
    </row>
    <row r="36" spans="2:16" ht="20.100000000000001" hidden="1" customHeight="1" outlineLevel="1" x14ac:dyDescent="0.2">
      <c r="B36" s="624" t="s">
        <v>42</v>
      </c>
      <c r="C36" s="625"/>
      <c r="D36" s="626"/>
      <c r="E36" s="272" t="s">
        <v>235</v>
      </c>
      <c r="F36" s="536" t="s">
        <v>240</v>
      </c>
      <c r="G36" s="537"/>
      <c r="H36" s="538">
        <f>IF(E36="gratuita",H31,H31*2)</f>
        <v>0</v>
      </c>
      <c r="I36" s="539"/>
      <c r="O36" s="2"/>
      <c r="P36" s="2"/>
    </row>
    <row r="37" spans="2:16" ht="20.100000000000001" hidden="1" customHeight="1" outlineLevel="1" thickBot="1" x14ac:dyDescent="0.25">
      <c r="B37" s="627"/>
      <c r="C37" s="628"/>
      <c r="D37" s="629"/>
      <c r="E37" s="273" t="s">
        <v>235</v>
      </c>
      <c r="F37" s="540" t="s">
        <v>239</v>
      </c>
      <c r="G37" s="541"/>
      <c r="H37" s="542">
        <f>IF(E37="gratuita",H32,H32*2)</f>
        <v>0</v>
      </c>
      <c r="I37" s="543"/>
      <c r="O37" s="2"/>
      <c r="P37" s="2"/>
    </row>
    <row r="38" spans="2:16" ht="39.950000000000003" hidden="1" customHeight="1" outlineLevel="1" thickTop="1" thickBot="1" x14ac:dyDescent="0.25">
      <c r="B38" s="630"/>
      <c r="C38" s="631"/>
      <c r="D38" s="632"/>
      <c r="E38" s="633" t="s">
        <v>31</v>
      </c>
      <c r="F38" s="634"/>
      <c r="G38" s="635"/>
      <c r="H38" s="544">
        <f>H36+H37</f>
        <v>0</v>
      </c>
      <c r="I38" s="545"/>
      <c r="O38" s="2"/>
      <c r="P38" s="2"/>
    </row>
    <row r="39" spans="2:16" ht="20.100000000000001" customHeight="1" collapsed="1" x14ac:dyDescent="0.2">
      <c r="B39" s="35"/>
      <c r="C39" s="35"/>
      <c r="D39" s="5"/>
      <c r="E39" s="479"/>
      <c r="F39" s="35"/>
      <c r="G39" s="479"/>
      <c r="H39" s="36"/>
      <c r="I39" s="36"/>
      <c r="O39" s="2"/>
      <c r="P39" s="2"/>
    </row>
    <row r="40" spans="2:16" ht="20.100000000000001" customHeight="1" x14ac:dyDescent="0.2">
      <c r="B40" s="5"/>
      <c r="C40" s="5"/>
      <c r="O40" s="2"/>
      <c r="P40" s="2"/>
    </row>
    <row r="41" spans="2:16" ht="19.5" hidden="1" customHeight="1" outlineLevel="1" x14ac:dyDescent="0.2">
      <c r="B41" s="479" t="s">
        <v>231</v>
      </c>
      <c r="C41" s="479"/>
      <c r="D41" s="245" t="str">
        <f>'Copertina 2026'!D64</f>
        <v>SCIA</v>
      </c>
      <c r="E41" s="245" t="s">
        <v>235</v>
      </c>
      <c r="O41" s="2"/>
      <c r="P41" s="2"/>
    </row>
    <row r="42" spans="2:16" ht="19.5" hidden="1" customHeight="1" outlineLevel="1" x14ac:dyDescent="0.2">
      <c r="B42" s="479" t="s">
        <v>232</v>
      </c>
      <c r="C42" s="479"/>
      <c r="D42" s="245" t="str">
        <f>'Copertina 2026'!D65</f>
        <v>NO</v>
      </c>
      <c r="E42" s="245" t="s">
        <v>236</v>
      </c>
      <c r="O42" s="2"/>
      <c r="P42" s="2"/>
    </row>
    <row r="43" spans="2:16" ht="20.100000000000001" hidden="1" customHeight="1" outlineLevel="1" x14ac:dyDescent="0.2">
      <c r="B43" s="479" t="s">
        <v>244</v>
      </c>
      <c r="C43" s="479"/>
      <c r="D43" s="245" t="str">
        <f>'Copertina 2026'!D66</f>
        <v>NO</v>
      </c>
      <c r="O43" s="2"/>
      <c r="P43" s="2"/>
    </row>
    <row r="44" spans="2:16" ht="20.100000000000001" hidden="1" customHeight="1" outlineLevel="1" x14ac:dyDescent="0.2">
      <c r="B44" s="479"/>
      <c r="C44" s="479"/>
      <c r="D44" s="245"/>
      <c r="O44" s="2"/>
      <c r="P44" s="2"/>
    </row>
    <row r="45" spans="2:16" ht="20.100000000000001" hidden="1" customHeight="1" outlineLevel="1" x14ac:dyDescent="0.2">
      <c r="B45" s="531" t="s">
        <v>383</v>
      </c>
      <c r="C45" s="531"/>
      <c r="D45" s="531"/>
      <c r="O45" s="2"/>
      <c r="P45" s="2"/>
    </row>
    <row r="46" spans="2:16" ht="20.100000000000001" hidden="1" customHeight="1" outlineLevel="1" x14ac:dyDescent="0.2">
      <c r="B46" s="531" t="s">
        <v>216</v>
      </c>
      <c r="C46" s="531"/>
      <c r="D46" s="531"/>
      <c r="O46" s="2"/>
      <c r="P46" s="2"/>
    </row>
    <row r="47" spans="2:16" ht="20.100000000000001" hidden="1" customHeight="1" outlineLevel="1" x14ac:dyDescent="0.2">
      <c r="B47" s="531" t="s">
        <v>43</v>
      </c>
      <c r="C47" s="531"/>
      <c r="D47" s="531"/>
      <c r="O47" s="2"/>
      <c r="P47" s="2"/>
    </row>
    <row r="48" spans="2:16" ht="20.100000000000001" hidden="1" customHeight="1" outlineLevel="1" x14ac:dyDescent="0.2">
      <c r="B48" s="531" t="s">
        <v>200</v>
      </c>
      <c r="C48" s="531"/>
      <c r="D48" s="531"/>
      <c r="O48" s="2"/>
      <c r="P48" s="2"/>
    </row>
    <row r="49" spans="15:16" ht="20.100000000000001" customHeight="1" collapsed="1" x14ac:dyDescent="0.2">
      <c r="O49" s="2"/>
      <c r="P49" s="2"/>
    </row>
    <row r="50" spans="15:16" ht="20.100000000000001" customHeight="1" x14ac:dyDescent="0.2">
      <c r="O50" s="2"/>
      <c r="P50" s="2"/>
    </row>
    <row r="51" spans="15:16" ht="20.100000000000001" customHeight="1" x14ac:dyDescent="0.2">
      <c r="O51" s="2"/>
      <c r="P51" s="2"/>
    </row>
    <row r="52" spans="15:16" ht="20.100000000000001" customHeight="1" x14ac:dyDescent="0.2">
      <c r="O52" s="2"/>
      <c r="P52" s="2"/>
    </row>
    <row r="53" spans="15:16" ht="20.100000000000001" customHeight="1" x14ac:dyDescent="0.2">
      <c r="O53" s="2"/>
      <c r="P53" s="2"/>
    </row>
    <row r="54" spans="15:16" ht="20.100000000000001" customHeight="1" x14ac:dyDescent="0.2">
      <c r="O54" s="2"/>
      <c r="P54" s="2"/>
    </row>
    <row r="55" spans="15:16" ht="20.100000000000001" customHeight="1" x14ac:dyDescent="0.2">
      <c r="O55" s="2"/>
      <c r="P55" s="2"/>
    </row>
    <row r="56" spans="15:16" ht="20.100000000000001" customHeight="1" x14ac:dyDescent="0.2">
      <c r="O56" s="2"/>
      <c r="P56" s="2"/>
    </row>
    <row r="57" spans="15:16" ht="20.100000000000001" customHeight="1" x14ac:dyDescent="0.2">
      <c r="O57" s="2"/>
      <c r="P57" s="2"/>
    </row>
    <row r="58" spans="15:16" ht="20.100000000000001" customHeight="1" x14ac:dyDescent="0.2">
      <c r="O58" s="2"/>
      <c r="P58" s="2"/>
    </row>
    <row r="59" spans="15:16" ht="20.100000000000001" customHeight="1" x14ac:dyDescent="0.2">
      <c r="O59" s="2"/>
      <c r="P59" s="2"/>
    </row>
    <row r="60" spans="15:16" ht="20.100000000000001" customHeight="1" x14ac:dyDescent="0.2">
      <c r="O60" s="2"/>
      <c r="P60" s="2"/>
    </row>
    <row r="61" spans="15:16" ht="20.100000000000001" customHeight="1" x14ac:dyDescent="0.2">
      <c r="O61" s="2"/>
      <c r="P61" s="2"/>
    </row>
    <row r="62" spans="15:16" ht="20.100000000000001" customHeight="1" x14ac:dyDescent="0.2">
      <c r="O62" s="2"/>
      <c r="P62" s="2"/>
    </row>
    <row r="63" spans="15:16" ht="20.100000000000001" customHeight="1" x14ac:dyDescent="0.2">
      <c r="O63" s="2"/>
      <c r="P63" s="2"/>
    </row>
    <row r="64" spans="15:16" ht="20.100000000000001" customHeight="1" x14ac:dyDescent="0.2">
      <c r="O64" s="2"/>
      <c r="P64" s="2"/>
    </row>
    <row r="65" spans="15:16" ht="20.100000000000001" customHeight="1" x14ac:dyDescent="0.2">
      <c r="O65" s="2"/>
      <c r="P65" s="2"/>
    </row>
    <row r="66" spans="15:16" ht="20.100000000000001" customHeight="1" x14ac:dyDescent="0.2">
      <c r="O66" s="2"/>
      <c r="P66" s="2"/>
    </row>
    <row r="67" spans="15:16" ht="20.100000000000001" customHeight="1" x14ac:dyDescent="0.2">
      <c r="O67" s="2"/>
      <c r="P67" s="2"/>
    </row>
    <row r="68" spans="15:16" ht="20.100000000000001" customHeight="1" x14ac:dyDescent="0.2">
      <c r="O68" s="2"/>
      <c r="P68" s="2"/>
    </row>
    <row r="69" spans="15:16" ht="20.100000000000001" customHeight="1" x14ac:dyDescent="0.2">
      <c r="O69" s="2"/>
      <c r="P69" s="2"/>
    </row>
    <row r="70" spans="15:16" ht="20.100000000000001" customHeight="1" x14ac:dyDescent="0.2">
      <c r="O70" s="2"/>
      <c r="P70" s="2"/>
    </row>
    <row r="71" spans="15:16" ht="20.100000000000001" customHeight="1" x14ac:dyDescent="0.2">
      <c r="O71" s="2"/>
      <c r="P71" s="2"/>
    </row>
    <row r="72" spans="15:16" ht="20.100000000000001" customHeight="1" x14ac:dyDescent="0.2">
      <c r="O72" s="2"/>
      <c r="P72" s="2"/>
    </row>
    <row r="73" spans="15:16" ht="20.100000000000001" customHeight="1" x14ac:dyDescent="0.2">
      <c r="O73" s="2"/>
      <c r="P73" s="2"/>
    </row>
    <row r="74" spans="15:16" ht="20.100000000000001" customHeight="1" x14ac:dyDescent="0.2">
      <c r="O74" s="2"/>
      <c r="P74" s="2"/>
    </row>
    <row r="75" spans="15:16" ht="20.100000000000001" customHeight="1" x14ac:dyDescent="0.2">
      <c r="O75" s="2"/>
      <c r="P75" s="2"/>
    </row>
    <row r="76" spans="15:16" ht="20.100000000000001" customHeight="1" x14ac:dyDescent="0.2">
      <c r="O76" s="2"/>
      <c r="P76" s="2"/>
    </row>
    <row r="77" spans="15:16" ht="20.100000000000001" customHeight="1" x14ac:dyDescent="0.2">
      <c r="O77" s="2"/>
      <c r="P77" s="2"/>
    </row>
    <row r="78" spans="15:16" ht="20.100000000000001" customHeight="1" x14ac:dyDescent="0.2">
      <c r="O78" s="2"/>
      <c r="P78" s="2"/>
    </row>
    <row r="79" spans="15:16" ht="20.100000000000001" customHeight="1" x14ac:dyDescent="0.2">
      <c r="O79" s="2"/>
      <c r="P79" s="2"/>
    </row>
    <row r="80" spans="15:16" ht="20.100000000000001" customHeight="1" x14ac:dyDescent="0.2">
      <c r="O80" s="2"/>
      <c r="P80" s="2"/>
    </row>
    <row r="81" spans="15:16" ht="20.100000000000001" customHeight="1" x14ac:dyDescent="0.2">
      <c r="O81" s="2"/>
      <c r="P81" s="2"/>
    </row>
    <row r="82" spans="15:16" ht="20.100000000000001" customHeight="1" x14ac:dyDescent="0.2">
      <c r="O82" s="2"/>
      <c r="P82" s="2"/>
    </row>
    <row r="83" spans="15:16" ht="20.100000000000001" customHeight="1" x14ac:dyDescent="0.2">
      <c r="O83" s="2"/>
      <c r="P83" s="2"/>
    </row>
    <row r="84" spans="15:16" ht="20.100000000000001" customHeight="1" x14ac:dyDescent="0.2">
      <c r="O84" s="2"/>
      <c r="P84" s="2"/>
    </row>
    <row r="85" spans="15:16" ht="20.100000000000001" customHeight="1" x14ac:dyDescent="0.2">
      <c r="O85" s="2"/>
      <c r="P85" s="2"/>
    </row>
    <row r="86" spans="15:16" ht="20.100000000000001" customHeight="1" x14ac:dyDescent="0.2">
      <c r="O86" s="2"/>
      <c r="P86" s="2"/>
    </row>
    <row r="87" spans="15:16" ht="20.100000000000001" customHeight="1" x14ac:dyDescent="0.2">
      <c r="O87" s="2"/>
      <c r="P87" s="2"/>
    </row>
    <row r="88" spans="15:16" ht="20.100000000000001" customHeight="1" x14ac:dyDescent="0.2">
      <c r="O88" s="2"/>
      <c r="P88" s="2"/>
    </row>
    <row r="89" spans="15:16" ht="20.100000000000001" customHeight="1" x14ac:dyDescent="0.2">
      <c r="O89" s="2"/>
      <c r="P89" s="2"/>
    </row>
    <row r="90" spans="15:16" ht="20.100000000000001" customHeight="1" x14ac:dyDescent="0.2">
      <c r="O90" s="2"/>
      <c r="P90" s="2"/>
    </row>
    <row r="91" spans="15:16" ht="20.100000000000001" customHeight="1" x14ac:dyDescent="0.2">
      <c r="O91" s="2"/>
      <c r="P91" s="2"/>
    </row>
  </sheetData>
  <sheetProtection algorithmName="SHA-512" hashValue="p8Y7IvH84IH8CeYe6Tjh8ihvyog3e99TQrzzSd1GrbYph2/CNNBRpcrNzrppRriijS4QWG+2mkNrsOCKtEubNg==" saltValue="M0sFciQ11k2tGrFNyzbwEQ==" spinCount="100000" sheet="1" objects="1" scenarios="1"/>
  <sortState xmlns:xlrd2="http://schemas.microsoft.com/office/spreadsheetml/2017/richdata2" ref="B42:B43">
    <sortCondition descending="1" ref="B42"/>
  </sortState>
  <mergeCells count="78">
    <mergeCell ref="P10:P11"/>
    <mergeCell ref="B48:D48"/>
    <mergeCell ref="B46:D46"/>
    <mergeCell ref="B29:E29"/>
    <mergeCell ref="F29:G29"/>
    <mergeCell ref="F31:G31"/>
    <mergeCell ref="B36:D38"/>
    <mergeCell ref="E38:G38"/>
    <mergeCell ref="D10:E11"/>
    <mergeCell ref="B6:B11"/>
    <mergeCell ref="D6:E7"/>
    <mergeCell ref="D8:E9"/>
    <mergeCell ref="B12:B17"/>
    <mergeCell ref="D12:E13"/>
    <mergeCell ref="D16:E17"/>
    <mergeCell ref="L6:L7"/>
    <mergeCell ref="B2:E2"/>
    <mergeCell ref="F2:I2"/>
    <mergeCell ref="B3:E3"/>
    <mergeCell ref="F3:I3"/>
    <mergeCell ref="B4:I4"/>
    <mergeCell ref="M6:M7"/>
    <mergeCell ref="O6:O7"/>
    <mergeCell ref="L10:L11"/>
    <mergeCell ref="M10:M11"/>
    <mergeCell ref="L8:L9"/>
    <mergeCell ref="M8:M9"/>
    <mergeCell ref="O10:O11"/>
    <mergeCell ref="M22:M23"/>
    <mergeCell ref="L22:L23"/>
    <mergeCell ref="D22:E23"/>
    <mergeCell ref="L5:M5"/>
    <mergeCell ref="O8:O9"/>
    <mergeCell ref="O5:P5"/>
    <mergeCell ref="P6:P7"/>
    <mergeCell ref="P8:P9"/>
    <mergeCell ref="L16:L17"/>
    <mergeCell ref="M12:M13"/>
    <mergeCell ref="D14:E15"/>
    <mergeCell ref="L14:L15"/>
    <mergeCell ref="M14:M15"/>
    <mergeCell ref="M16:M17"/>
    <mergeCell ref="L12:L13"/>
    <mergeCell ref="K6:K11"/>
    <mergeCell ref="L18:L19"/>
    <mergeCell ref="M18:M19"/>
    <mergeCell ref="D20:E21"/>
    <mergeCell ref="L20:L21"/>
    <mergeCell ref="M20:M21"/>
    <mergeCell ref="D18:E19"/>
    <mergeCell ref="K12:K17"/>
    <mergeCell ref="F28:G28"/>
    <mergeCell ref="D24:I24"/>
    <mergeCell ref="B30:E30"/>
    <mergeCell ref="F30:G30"/>
    <mergeCell ref="H30:I30"/>
    <mergeCell ref="H28:I28"/>
    <mergeCell ref="B26:I26"/>
    <mergeCell ref="B27:E28"/>
    <mergeCell ref="F27:G27"/>
    <mergeCell ref="H27:I27"/>
    <mergeCell ref="K18:K23"/>
    <mergeCell ref="B18:B23"/>
    <mergeCell ref="H29:I29"/>
    <mergeCell ref="B31:E33"/>
    <mergeCell ref="B47:D47"/>
    <mergeCell ref="B45:D45"/>
    <mergeCell ref="B35:I35"/>
    <mergeCell ref="F36:G36"/>
    <mergeCell ref="H36:I36"/>
    <mergeCell ref="F37:G37"/>
    <mergeCell ref="H37:I37"/>
    <mergeCell ref="H38:I38"/>
    <mergeCell ref="F33:G33"/>
    <mergeCell ref="H33:I33"/>
    <mergeCell ref="H31:I31"/>
    <mergeCell ref="F32:G32"/>
    <mergeCell ref="H32:I32"/>
  </mergeCells>
  <phoneticPr fontId="0" type="noConversion"/>
  <conditionalFormatting sqref="B26:I30">
    <cfRule type="expression" dxfId="146" priority="11" stopIfTrue="1">
      <formula>$D$42="no"</formula>
    </cfRule>
    <cfRule type="expression" dxfId="145" priority="12" stopIfTrue="1">
      <formula>$D$43="si"</formula>
    </cfRule>
  </conditionalFormatting>
  <conditionalFormatting sqref="B31:I33">
    <cfRule type="expression" dxfId="144" priority="10" stopIfTrue="1">
      <formula>$D$43="si"</formula>
    </cfRule>
  </conditionalFormatting>
  <conditionalFormatting sqref="B35:I38">
    <cfRule type="expression" dxfId="143" priority="2" stopIfTrue="1">
      <formula>$D$43="NO"</formula>
    </cfRule>
  </conditionalFormatting>
  <conditionalFormatting sqref="E36">
    <cfRule type="expression" dxfId="142" priority="13" stopIfTrue="1">
      <formula>$E$36= "gratuita"</formula>
    </cfRule>
  </conditionalFormatting>
  <conditionalFormatting sqref="E37">
    <cfRule type="expression" dxfId="141" priority="3" stopIfTrue="1">
      <formula>$E$37="gratuita"</formula>
    </cfRule>
  </conditionalFormatting>
  <conditionalFormatting sqref="F6:F21">
    <cfRule type="cellIs" dxfId="140" priority="1" operator="equal">
      <formula>0</formula>
    </cfRule>
  </conditionalFormatting>
  <dataValidations count="2">
    <dataValidation type="list" allowBlank="1" showInputMessage="1" showErrorMessage="1" sqref="B29:E29" xr:uid="{00000000-0002-0000-0100-000000000000}">
      <formula1>$B$45:$B$48</formula1>
    </dataValidation>
    <dataValidation type="list" allowBlank="1" showInputMessage="1" showErrorMessage="1" sqref="E36:E37" xr:uid="{00000000-0002-0000-0100-000001000000}">
      <formula1>$E$41:$E$42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87" orientation="portrait" r:id="rId1"/>
  <headerFooter alignWithMargins="0">
    <oddHeader>&amp;L&amp;10Comune di CARAVAGGIO - Provincia di Bergamo</oddHeader>
    <oddFooter>&amp;R&amp;10Determinazione degli oneri - FABBRICATI RESIDENZIALI</oddFooter>
  </headerFooter>
  <ignoredErrors>
    <ignoredError sqref="H38:I38 I36 I37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B1:AZ683"/>
  <sheetViews>
    <sheetView view="pageBreakPreview" zoomScale="70" zoomScaleNormal="72" zoomScaleSheetLayoutView="70" workbookViewId="0">
      <pane xSplit="3" ySplit="5" topLeftCell="D6" activePane="bottomRight" state="frozen"/>
      <selection activeCell="C6" sqref="C6:I39"/>
      <selection pane="topRight" activeCell="C6" sqref="C6:I39"/>
      <selection pane="bottomLeft" activeCell="C6" sqref="C6:I39"/>
      <selection pane="bottomRight" activeCell="F36" sqref="F36"/>
    </sheetView>
  </sheetViews>
  <sheetFormatPr defaultColWidth="8.88671875" defaultRowHeight="15" x14ac:dyDescent="0.2"/>
  <cols>
    <col min="1" max="1" width="2.6640625" style="5" customWidth="1"/>
    <col min="2" max="2" width="2.6640625" style="200" customWidth="1"/>
    <col min="3" max="3" width="8.88671875" style="165"/>
    <col min="4" max="4" width="3.44140625" style="206" bestFit="1" customWidth="1"/>
    <col min="5" max="5" width="15.77734375" style="433" customWidth="1"/>
    <col min="6" max="6" width="10.77734375" style="35" customWidth="1"/>
    <col min="7" max="7" width="3.77734375" style="422" hidden="1" customWidth="1"/>
    <col min="8" max="8" width="9.77734375" style="260" hidden="1" customWidth="1"/>
    <col min="9" max="9" width="2.77734375" style="230" customWidth="1"/>
    <col min="10" max="10" width="2.77734375" style="165" customWidth="1"/>
    <col min="11" max="11" width="15.77734375" style="433" customWidth="1"/>
    <col min="12" max="12" width="10.77734375" style="35" customWidth="1"/>
    <col min="13" max="13" width="3.77734375" style="424" hidden="1" customWidth="1"/>
    <col min="14" max="14" width="9.77734375" style="263" hidden="1" customWidth="1"/>
    <col min="15" max="15" width="2.77734375" style="147" customWidth="1"/>
    <col min="16" max="16" width="15.77734375" style="207" customWidth="1"/>
    <col min="17" max="17" width="10.77734375" style="35" customWidth="1"/>
    <col min="18" max="18" width="3.77734375" style="424" hidden="1" customWidth="1"/>
    <col min="19" max="19" width="9.77734375" style="263" hidden="1" customWidth="1"/>
    <col min="20" max="20" width="2.77734375" style="147" customWidth="1"/>
    <col min="21" max="21" width="15.77734375" style="207" customWidth="1"/>
    <col min="22" max="22" width="10.77734375" style="35" customWidth="1"/>
    <col min="23" max="23" width="3.77734375" style="424" hidden="1" customWidth="1"/>
    <col min="24" max="24" width="9.77734375" style="263" hidden="1" customWidth="1"/>
    <col min="25" max="25" width="2.77734375" style="147" customWidth="1"/>
    <col min="26" max="26" width="15.77734375" style="207" customWidth="1"/>
    <col min="27" max="27" width="10.77734375" style="35" customWidth="1"/>
    <col min="28" max="28" width="3.77734375" style="424" hidden="1" customWidth="1"/>
    <col min="29" max="29" width="9.77734375" style="263" hidden="1" customWidth="1"/>
    <col min="30" max="30" width="2.77734375" style="12" customWidth="1"/>
    <col min="31" max="35" width="8.77734375" style="166" customWidth="1"/>
    <col min="36" max="36" width="10.77734375" style="166" customWidth="1"/>
    <col min="37" max="37" width="2.77734375" style="185" customWidth="1"/>
    <col min="38" max="41" width="8.77734375" style="166" customWidth="1"/>
    <col min="42" max="42" width="10.77734375" style="166" customWidth="1"/>
    <col min="43" max="43" width="2.77734375" style="185" customWidth="1"/>
    <col min="44" max="44" width="8.88671875" style="5" hidden="1" customWidth="1"/>
    <col min="45" max="45" width="11.109375" style="5" hidden="1" customWidth="1"/>
    <col min="46" max="46" width="3.6640625" style="165" hidden="1" customWidth="1"/>
    <col min="47" max="47" width="2.77734375" style="166" hidden="1" customWidth="1"/>
    <col min="48" max="48" width="8.88671875" style="5" hidden="1" customWidth="1"/>
    <col min="49" max="49" width="2.77734375" style="166" hidden="1" customWidth="1"/>
    <col min="50" max="50" width="8.88671875" style="5" hidden="1" customWidth="1"/>
    <col min="51" max="52" width="8.88671875" style="265" hidden="1" customWidth="1"/>
    <col min="53" max="16384" width="8.88671875" style="5"/>
  </cols>
  <sheetData>
    <row r="1" spans="2:52" x14ac:dyDescent="0.2">
      <c r="I1" s="433"/>
      <c r="AY1" s="638" t="s">
        <v>250</v>
      </c>
      <c r="AZ1" s="638"/>
    </row>
    <row r="2" spans="2:52" ht="20.25" customHeight="1" x14ac:dyDescent="0.2">
      <c r="I2" s="433"/>
      <c r="AE2" s="643" t="s">
        <v>197</v>
      </c>
      <c r="AF2" s="643"/>
      <c r="AG2" s="643"/>
      <c r="AH2" s="643"/>
      <c r="AI2" s="643"/>
      <c r="AJ2" s="643"/>
      <c r="AK2" s="186"/>
      <c r="AL2" s="642" t="s">
        <v>198</v>
      </c>
      <c r="AM2" s="642"/>
      <c r="AN2" s="642"/>
      <c r="AO2" s="642"/>
      <c r="AP2" s="642"/>
      <c r="AQ2" s="186"/>
      <c r="AU2" s="197"/>
      <c r="AW2" s="197"/>
      <c r="AY2" s="638"/>
      <c r="AZ2" s="638"/>
    </row>
    <row r="3" spans="2:52" ht="20.25" customHeight="1" x14ac:dyDescent="0.2">
      <c r="I3" s="433"/>
      <c r="AE3" s="179" t="s">
        <v>90</v>
      </c>
      <c r="AF3" s="180" t="s">
        <v>91</v>
      </c>
      <c r="AG3" s="180" t="s">
        <v>92</v>
      </c>
      <c r="AH3" s="180" t="s">
        <v>93</v>
      </c>
      <c r="AI3" s="180" t="s">
        <v>94</v>
      </c>
      <c r="AJ3" s="195" t="s">
        <v>31</v>
      </c>
      <c r="AK3" s="187"/>
      <c r="AL3" s="179" t="s">
        <v>111</v>
      </c>
      <c r="AM3" s="180" t="s">
        <v>115</v>
      </c>
      <c r="AN3" s="180" t="s">
        <v>118</v>
      </c>
      <c r="AO3" s="180" t="s">
        <v>121</v>
      </c>
      <c r="AP3" s="193" t="s">
        <v>31</v>
      </c>
      <c r="AQ3" s="187"/>
      <c r="AU3" s="184"/>
      <c r="AW3" s="184"/>
      <c r="AY3" s="266" t="s">
        <v>248</v>
      </c>
      <c r="AZ3" s="266" t="s">
        <v>249</v>
      </c>
    </row>
    <row r="4" spans="2:52" ht="20.25" customHeight="1" x14ac:dyDescent="0.2">
      <c r="C4" s="65" t="s">
        <v>179</v>
      </c>
      <c r="E4" s="648" t="s">
        <v>180</v>
      </c>
      <c r="F4" s="649"/>
      <c r="G4" s="649"/>
      <c r="H4" s="650"/>
      <c r="I4" s="274"/>
      <c r="J4" s="644" t="s">
        <v>181</v>
      </c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6"/>
      <c r="AD4" s="275"/>
      <c r="AE4" s="183">
        <f>SUM(AE7:AE1032)</f>
        <v>0</v>
      </c>
      <c r="AF4" s="183">
        <f>SUM(AF7:AF1032)</f>
        <v>0</v>
      </c>
      <c r="AG4" s="183">
        <f>SUM(AG7:AG1032)</f>
        <v>0</v>
      </c>
      <c r="AH4" s="183">
        <f>SUM(AH7:AH1032)</f>
        <v>0</v>
      </c>
      <c r="AI4" s="183">
        <f>SUM(AI7:AI1032)</f>
        <v>165</v>
      </c>
      <c r="AJ4" s="196">
        <f>SUM(AE4:AI4)</f>
        <v>165</v>
      </c>
      <c r="AL4" s="183">
        <f>SUM(AL7:AL1032)</f>
        <v>220</v>
      </c>
      <c r="AM4" s="183">
        <f>SUM(AM7:AM1032)</f>
        <v>0</v>
      </c>
      <c r="AN4" s="183">
        <f>SUM(AN7:AN1032)</f>
        <v>0</v>
      </c>
      <c r="AO4" s="183">
        <f>SUM(AO7:AO1032)</f>
        <v>0</v>
      </c>
      <c r="AP4" s="194">
        <f>SUM(AL4:AO4)</f>
        <v>220</v>
      </c>
      <c r="AY4" s="270">
        <f>SUM(AY7:AY401)</f>
        <v>0</v>
      </c>
      <c r="AZ4" s="270">
        <f>SUM(AZ7:AZ401)</f>
        <v>0</v>
      </c>
    </row>
    <row r="5" spans="2:52" ht="20.100000000000001" customHeight="1" thickBot="1" x14ac:dyDescent="0.25">
      <c r="I5" s="433"/>
      <c r="J5" s="208"/>
      <c r="K5" s="209" t="s">
        <v>202</v>
      </c>
      <c r="L5" s="210"/>
      <c r="M5" s="425"/>
      <c r="N5" s="261"/>
      <c r="O5" s="184"/>
      <c r="P5" s="211" t="s">
        <v>203</v>
      </c>
      <c r="Q5" s="212"/>
      <c r="R5" s="260"/>
      <c r="T5" s="213"/>
      <c r="U5" s="214" t="s">
        <v>201</v>
      </c>
      <c r="V5" s="215"/>
      <c r="W5" s="428"/>
      <c r="X5" s="262"/>
      <c r="Y5" s="216"/>
      <c r="Z5" s="217" t="s">
        <v>204</v>
      </c>
      <c r="AA5" s="218"/>
      <c r="AB5" s="430"/>
      <c r="AC5" s="264"/>
      <c r="AD5" s="189"/>
      <c r="AE5" s="168"/>
      <c r="AF5" s="169"/>
      <c r="AG5" s="169"/>
      <c r="AH5" s="168"/>
      <c r="AI5" s="168"/>
      <c r="AJ5" s="168"/>
      <c r="AK5" s="188"/>
      <c r="AL5" s="168"/>
      <c r="AM5" s="168"/>
      <c r="AN5" s="168"/>
      <c r="AO5" s="168"/>
      <c r="AP5" s="168"/>
      <c r="AQ5" s="188"/>
      <c r="AR5" s="167"/>
      <c r="AS5" s="167"/>
      <c r="AT5" s="170"/>
      <c r="AU5" s="168"/>
      <c r="AV5" s="167"/>
      <c r="AW5" s="168"/>
    </row>
    <row r="6" spans="2:52" s="99" customFormat="1" ht="15" customHeight="1" thickTop="1" thickBot="1" x14ac:dyDescent="0.25">
      <c r="B6" s="255"/>
      <c r="C6" s="182"/>
      <c r="D6" s="256"/>
      <c r="E6" s="226"/>
      <c r="F6" s="212" t="s">
        <v>247</v>
      </c>
      <c r="G6" s="647" t="s">
        <v>246</v>
      </c>
      <c r="H6" s="647"/>
      <c r="I6" s="226"/>
      <c r="J6" s="182"/>
      <c r="K6" s="226"/>
      <c r="L6" s="212" t="s">
        <v>247</v>
      </c>
      <c r="M6" s="647" t="s">
        <v>246</v>
      </c>
      <c r="N6" s="647"/>
      <c r="O6" s="184"/>
      <c r="P6" s="211"/>
      <c r="Q6" s="212"/>
      <c r="R6" s="647" t="s">
        <v>246</v>
      </c>
      <c r="S6" s="647"/>
      <c r="T6" s="184"/>
      <c r="U6" s="211"/>
      <c r="V6" s="212" t="s">
        <v>247</v>
      </c>
      <c r="W6" s="647" t="s">
        <v>246</v>
      </c>
      <c r="X6" s="647"/>
      <c r="Y6" s="184"/>
      <c r="Z6" s="211"/>
      <c r="AA6" s="212" t="s">
        <v>247</v>
      </c>
      <c r="AB6" s="647" t="s">
        <v>246</v>
      </c>
      <c r="AC6" s="647"/>
      <c r="AD6" s="257"/>
      <c r="AE6" s="258"/>
      <c r="AF6" s="258"/>
      <c r="AG6" s="258"/>
      <c r="AH6" s="258"/>
      <c r="AI6" s="258"/>
      <c r="AJ6" s="258"/>
      <c r="AK6" s="259"/>
      <c r="AL6" s="258"/>
      <c r="AM6" s="258"/>
      <c r="AN6" s="258"/>
      <c r="AO6" s="258"/>
      <c r="AP6" s="258"/>
      <c r="AQ6" s="259"/>
      <c r="AT6" s="182"/>
      <c r="AU6" s="258"/>
      <c r="AW6" s="258"/>
      <c r="AY6" s="267"/>
      <c r="AZ6" s="267"/>
    </row>
    <row r="7" spans="2:52" ht="15" customHeight="1" x14ac:dyDescent="0.2">
      <c r="C7" s="651" t="s">
        <v>412</v>
      </c>
      <c r="D7" s="440">
        <v>1</v>
      </c>
      <c r="E7" s="199"/>
      <c r="F7" s="223"/>
      <c r="G7" s="502" t="s">
        <v>507</v>
      </c>
      <c r="H7" s="414">
        <f>IF(G7="SI",F7,0)</f>
        <v>0</v>
      </c>
      <c r="I7" s="434"/>
      <c r="J7" s="198"/>
      <c r="K7" s="199"/>
      <c r="L7" s="223"/>
      <c r="M7" s="503" t="s">
        <v>507</v>
      </c>
      <c r="N7" s="414">
        <f>IF($M7="SI",$L7,0)</f>
        <v>0</v>
      </c>
      <c r="O7" s="198"/>
      <c r="P7" s="199"/>
      <c r="Q7" s="223"/>
      <c r="R7" s="503" t="s">
        <v>507</v>
      </c>
      <c r="S7" s="414">
        <f>IF($R7="SI",$Q7,0)</f>
        <v>0</v>
      </c>
      <c r="T7" s="198"/>
      <c r="U7" s="199"/>
      <c r="V7" s="223"/>
      <c r="W7" s="503" t="s">
        <v>507</v>
      </c>
      <c r="X7" s="414">
        <f>IF($W7="SI",$V7,0)</f>
        <v>0</v>
      </c>
      <c r="Y7" s="198"/>
      <c r="Z7" s="199"/>
      <c r="AA7" s="277"/>
      <c r="AB7" s="504" t="s">
        <v>507</v>
      </c>
      <c r="AC7" s="414">
        <f>IF($AB7="SI",$AA7,0)</f>
        <v>0</v>
      </c>
      <c r="AR7" s="5">
        <v>0</v>
      </c>
      <c r="AS7" s="227" t="s">
        <v>90</v>
      </c>
      <c r="AT7" s="65">
        <v>1</v>
      </c>
      <c r="AV7" s="231" t="s">
        <v>207</v>
      </c>
    </row>
    <row r="8" spans="2:52" ht="15" customHeight="1" x14ac:dyDescent="0.2">
      <c r="C8" s="652"/>
      <c r="D8" s="441">
        <v>2</v>
      </c>
      <c r="E8" s="172"/>
      <c r="F8" s="224"/>
      <c r="G8" s="505" t="s">
        <v>507</v>
      </c>
      <c r="H8" s="415">
        <f>IF(G8="SI",F8,0)</f>
        <v>0</v>
      </c>
      <c r="J8" s="171"/>
      <c r="K8" s="172"/>
      <c r="L8" s="224"/>
      <c r="M8" s="506" t="s">
        <v>507</v>
      </c>
      <c r="N8" s="415">
        <f t="shared" ref="N8:N21" si="0">IF($M8="SI",$L8,0)</f>
        <v>0</v>
      </c>
      <c r="O8" s="171"/>
      <c r="P8" s="173"/>
      <c r="Q8" s="224"/>
      <c r="R8" s="506" t="s">
        <v>507</v>
      </c>
      <c r="S8" s="415">
        <f t="shared" ref="S8:S21" si="1">IF($R8="SI",$Q8,0)</f>
        <v>0</v>
      </c>
      <c r="T8" s="171"/>
      <c r="U8" s="173"/>
      <c r="V8" s="224"/>
      <c r="W8" s="506" t="s">
        <v>507</v>
      </c>
      <c r="X8" s="415">
        <f t="shared" ref="X8:X21" si="2">IF($W8="SI",$V8,0)</f>
        <v>0</v>
      </c>
      <c r="Y8" s="171"/>
      <c r="Z8" s="172"/>
      <c r="AA8" s="276"/>
      <c r="AB8" s="507" t="s">
        <v>507</v>
      </c>
      <c r="AC8" s="415">
        <f t="shared" ref="AC8:AC21" si="3">IF($AB8="SI",$AA8,0)</f>
        <v>0</v>
      </c>
      <c r="AR8" s="5">
        <v>95.001000000000005</v>
      </c>
      <c r="AS8" s="228" t="s">
        <v>91</v>
      </c>
      <c r="AT8" s="65">
        <v>2</v>
      </c>
      <c r="AV8" s="5" t="s">
        <v>185</v>
      </c>
      <c r="AY8" s="265" t="s">
        <v>506</v>
      </c>
    </row>
    <row r="9" spans="2:52" ht="15" customHeight="1" x14ac:dyDescent="0.2">
      <c r="C9" s="653"/>
      <c r="D9" s="441">
        <v>3</v>
      </c>
      <c r="E9" s="172"/>
      <c r="F9" s="224"/>
      <c r="G9" s="505" t="s">
        <v>507</v>
      </c>
      <c r="H9" s="415">
        <f t="shared" ref="H9:H21" si="4">IF(G9="SI",F9,0)</f>
        <v>0</v>
      </c>
      <c r="J9" s="171"/>
      <c r="K9" s="172"/>
      <c r="L9" s="224"/>
      <c r="M9" s="506" t="s">
        <v>507</v>
      </c>
      <c r="N9" s="415">
        <f t="shared" si="0"/>
        <v>0</v>
      </c>
      <c r="O9" s="171"/>
      <c r="P9" s="173"/>
      <c r="Q9" s="224"/>
      <c r="R9" s="506" t="s">
        <v>507</v>
      </c>
      <c r="S9" s="415">
        <f t="shared" si="1"/>
        <v>0</v>
      </c>
      <c r="T9" s="174"/>
      <c r="U9" s="173"/>
      <c r="V9" s="224"/>
      <c r="W9" s="506" t="s">
        <v>507</v>
      </c>
      <c r="X9" s="415">
        <f t="shared" si="2"/>
        <v>0</v>
      </c>
      <c r="Y9" s="171"/>
      <c r="Z9" s="172"/>
      <c r="AA9" s="276"/>
      <c r="AB9" s="507" t="s">
        <v>507</v>
      </c>
      <c r="AC9" s="415">
        <f t="shared" si="3"/>
        <v>0</v>
      </c>
      <c r="AR9" s="5">
        <v>110.001</v>
      </c>
      <c r="AS9" s="228" t="s">
        <v>92</v>
      </c>
      <c r="AT9" s="65">
        <v>3</v>
      </c>
      <c r="AV9" s="5" t="s">
        <v>187</v>
      </c>
      <c r="AY9" s="265" t="s">
        <v>507</v>
      </c>
    </row>
    <row r="10" spans="2:52" ht="15" customHeight="1" x14ac:dyDescent="0.2">
      <c r="C10" s="435" t="s">
        <v>186</v>
      </c>
      <c r="D10" s="441">
        <v>4</v>
      </c>
      <c r="E10" s="172"/>
      <c r="F10" s="224"/>
      <c r="G10" s="505" t="s">
        <v>507</v>
      </c>
      <c r="H10" s="415">
        <f t="shared" si="4"/>
        <v>0</v>
      </c>
      <c r="J10" s="171"/>
      <c r="K10" s="172"/>
      <c r="L10" s="224"/>
      <c r="M10" s="506" t="s">
        <v>507</v>
      </c>
      <c r="N10" s="415">
        <f t="shared" si="0"/>
        <v>0</v>
      </c>
      <c r="O10" s="171"/>
      <c r="P10" s="173"/>
      <c r="Q10" s="224"/>
      <c r="R10" s="506" t="s">
        <v>507</v>
      </c>
      <c r="S10" s="415">
        <f t="shared" si="1"/>
        <v>0</v>
      </c>
      <c r="T10" s="174"/>
      <c r="U10" s="173"/>
      <c r="V10" s="224"/>
      <c r="W10" s="506" t="s">
        <v>507</v>
      </c>
      <c r="X10" s="415">
        <f t="shared" si="2"/>
        <v>0</v>
      </c>
      <c r="Y10" s="171"/>
      <c r="Z10" s="173"/>
      <c r="AA10" s="276"/>
      <c r="AB10" s="507" t="s">
        <v>507</v>
      </c>
      <c r="AC10" s="415">
        <f t="shared" si="3"/>
        <v>0</v>
      </c>
      <c r="AR10" s="5">
        <v>130.001</v>
      </c>
      <c r="AS10" s="228" t="s">
        <v>93</v>
      </c>
      <c r="AT10" s="65">
        <v>4</v>
      </c>
      <c r="AV10" s="5" t="s">
        <v>188</v>
      </c>
    </row>
    <row r="11" spans="2:52" ht="15" customHeight="1" x14ac:dyDescent="0.2">
      <c r="C11" s="435" t="s">
        <v>185</v>
      </c>
      <c r="D11" s="441">
        <v>5</v>
      </c>
      <c r="E11" s="172"/>
      <c r="F11" s="224"/>
      <c r="G11" s="505" t="s">
        <v>507</v>
      </c>
      <c r="H11" s="415">
        <f t="shared" si="4"/>
        <v>0</v>
      </c>
      <c r="J11" s="171"/>
      <c r="K11" s="172"/>
      <c r="L11" s="224"/>
      <c r="M11" s="506" t="s">
        <v>507</v>
      </c>
      <c r="N11" s="415">
        <f t="shared" si="0"/>
        <v>0</v>
      </c>
      <c r="O11" s="171"/>
      <c r="P11" s="172"/>
      <c r="Q11" s="224"/>
      <c r="R11" s="506" t="s">
        <v>507</v>
      </c>
      <c r="S11" s="415">
        <f t="shared" si="1"/>
        <v>0</v>
      </c>
      <c r="T11" s="174"/>
      <c r="U11" s="172"/>
      <c r="V11" s="224"/>
      <c r="W11" s="506" t="s">
        <v>507</v>
      </c>
      <c r="X11" s="415">
        <f t="shared" si="2"/>
        <v>0</v>
      </c>
      <c r="Y11" s="171"/>
      <c r="Z11" s="172"/>
      <c r="AA11" s="276"/>
      <c r="AB11" s="507" t="s">
        <v>507</v>
      </c>
      <c r="AC11" s="415">
        <f t="shared" si="3"/>
        <v>0</v>
      </c>
      <c r="AR11" s="5">
        <v>160.001</v>
      </c>
      <c r="AS11" s="228" t="s">
        <v>94</v>
      </c>
      <c r="AT11" s="65">
        <v>5</v>
      </c>
      <c r="AV11" s="5" t="s">
        <v>189</v>
      </c>
    </row>
    <row r="12" spans="2:52" ht="15" customHeight="1" x14ac:dyDescent="0.2">
      <c r="C12" s="436"/>
      <c r="D12" s="441"/>
      <c r="E12" s="172"/>
      <c r="F12" s="224"/>
      <c r="G12" s="505" t="s">
        <v>507</v>
      </c>
      <c r="H12" s="415">
        <f t="shared" si="4"/>
        <v>0</v>
      </c>
      <c r="J12" s="171"/>
      <c r="K12" s="172"/>
      <c r="L12" s="224"/>
      <c r="M12" s="506" t="s">
        <v>507</v>
      </c>
      <c r="N12" s="415">
        <f t="shared" si="0"/>
        <v>0</v>
      </c>
      <c r="O12" s="171"/>
      <c r="P12" s="173"/>
      <c r="Q12" s="224"/>
      <c r="R12" s="506" t="s">
        <v>507</v>
      </c>
      <c r="S12" s="415">
        <f t="shared" si="1"/>
        <v>0</v>
      </c>
      <c r="T12" s="174"/>
      <c r="U12" s="173"/>
      <c r="V12" s="224"/>
      <c r="W12" s="506" t="s">
        <v>507</v>
      </c>
      <c r="X12" s="415">
        <f t="shared" si="2"/>
        <v>0</v>
      </c>
      <c r="Y12" s="171"/>
      <c r="Z12" s="172"/>
      <c r="AA12" s="276"/>
      <c r="AB12" s="507" t="s">
        <v>507</v>
      </c>
      <c r="AC12" s="415">
        <f t="shared" si="3"/>
        <v>0</v>
      </c>
      <c r="AV12" s="5" t="s">
        <v>190</v>
      </c>
    </row>
    <row r="13" spans="2:52" ht="15" customHeight="1" x14ac:dyDescent="0.2">
      <c r="C13" s="437"/>
      <c r="D13" s="441"/>
      <c r="E13" s="172"/>
      <c r="F13" s="224"/>
      <c r="G13" s="505" t="s">
        <v>507</v>
      </c>
      <c r="H13" s="415">
        <f t="shared" si="4"/>
        <v>0</v>
      </c>
      <c r="J13" s="171"/>
      <c r="K13" s="172"/>
      <c r="L13" s="224"/>
      <c r="M13" s="506" t="s">
        <v>507</v>
      </c>
      <c r="N13" s="415">
        <f t="shared" si="0"/>
        <v>0</v>
      </c>
      <c r="O13" s="171"/>
      <c r="P13" s="173"/>
      <c r="Q13" s="224"/>
      <c r="R13" s="506" t="s">
        <v>507</v>
      </c>
      <c r="S13" s="415">
        <f t="shared" si="1"/>
        <v>0</v>
      </c>
      <c r="T13" s="174"/>
      <c r="U13" s="173"/>
      <c r="V13" s="224"/>
      <c r="W13" s="506" t="s">
        <v>507</v>
      </c>
      <c r="X13" s="415">
        <f t="shared" si="2"/>
        <v>0</v>
      </c>
      <c r="Y13" s="171"/>
      <c r="Z13" s="172"/>
      <c r="AA13" s="276"/>
      <c r="AB13" s="507" t="s">
        <v>507</v>
      </c>
      <c r="AC13" s="415">
        <f t="shared" si="3"/>
        <v>0</v>
      </c>
      <c r="AV13" s="5" t="s">
        <v>191</v>
      </c>
    </row>
    <row r="14" spans="2:52" ht="15" customHeight="1" x14ac:dyDescent="0.2">
      <c r="C14" s="437"/>
      <c r="D14" s="441"/>
      <c r="E14" s="172"/>
      <c r="F14" s="224"/>
      <c r="G14" s="505" t="s">
        <v>507</v>
      </c>
      <c r="H14" s="415">
        <f t="shared" si="4"/>
        <v>0</v>
      </c>
      <c r="J14" s="171"/>
      <c r="K14" s="172"/>
      <c r="L14" s="224"/>
      <c r="M14" s="506" t="s">
        <v>507</v>
      </c>
      <c r="N14" s="415">
        <f t="shared" si="0"/>
        <v>0</v>
      </c>
      <c r="O14" s="171"/>
      <c r="P14" s="173"/>
      <c r="Q14" s="224"/>
      <c r="R14" s="506" t="s">
        <v>507</v>
      </c>
      <c r="S14" s="415">
        <f t="shared" si="1"/>
        <v>0</v>
      </c>
      <c r="T14" s="174"/>
      <c r="U14" s="173"/>
      <c r="V14" s="224"/>
      <c r="W14" s="506" t="s">
        <v>507</v>
      </c>
      <c r="X14" s="415">
        <f t="shared" si="2"/>
        <v>0</v>
      </c>
      <c r="Y14" s="171"/>
      <c r="Z14" s="173"/>
      <c r="AA14" s="276"/>
      <c r="AB14" s="507" t="s">
        <v>507</v>
      </c>
      <c r="AC14" s="415">
        <f t="shared" si="3"/>
        <v>0</v>
      </c>
      <c r="AV14" s="5" t="s">
        <v>193</v>
      </c>
    </row>
    <row r="15" spans="2:52" ht="15" customHeight="1" x14ac:dyDescent="0.2">
      <c r="C15" s="437"/>
      <c r="D15" s="441"/>
      <c r="E15" s="172"/>
      <c r="F15" s="224"/>
      <c r="G15" s="505" t="s">
        <v>507</v>
      </c>
      <c r="H15" s="415">
        <f t="shared" si="4"/>
        <v>0</v>
      </c>
      <c r="J15" s="171"/>
      <c r="K15" s="172"/>
      <c r="L15" s="224"/>
      <c r="M15" s="506" t="s">
        <v>507</v>
      </c>
      <c r="N15" s="415">
        <f t="shared" si="0"/>
        <v>0</v>
      </c>
      <c r="O15" s="171"/>
      <c r="P15" s="173"/>
      <c r="Q15" s="224"/>
      <c r="R15" s="506" t="s">
        <v>507</v>
      </c>
      <c r="S15" s="415">
        <f t="shared" si="1"/>
        <v>0</v>
      </c>
      <c r="T15" s="174"/>
      <c r="U15" s="173"/>
      <c r="V15" s="224"/>
      <c r="W15" s="506" t="s">
        <v>507</v>
      </c>
      <c r="X15" s="415">
        <f t="shared" si="2"/>
        <v>0</v>
      </c>
      <c r="Y15" s="171"/>
      <c r="Z15" s="172"/>
      <c r="AA15" s="276"/>
      <c r="AB15" s="507" t="s">
        <v>507</v>
      </c>
      <c r="AC15" s="415">
        <f t="shared" si="3"/>
        <v>0</v>
      </c>
      <c r="AV15" s="5" t="s">
        <v>194</v>
      </c>
    </row>
    <row r="16" spans="2:52" ht="15" customHeight="1" x14ac:dyDescent="0.2">
      <c r="C16" s="437"/>
      <c r="D16" s="441"/>
      <c r="E16" s="172"/>
      <c r="F16" s="224"/>
      <c r="G16" s="505" t="s">
        <v>507</v>
      </c>
      <c r="H16" s="415">
        <f t="shared" si="4"/>
        <v>0</v>
      </c>
      <c r="J16" s="171"/>
      <c r="K16" s="172"/>
      <c r="L16" s="224"/>
      <c r="M16" s="506" t="s">
        <v>507</v>
      </c>
      <c r="N16" s="415">
        <f t="shared" si="0"/>
        <v>0</v>
      </c>
      <c r="O16" s="171"/>
      <c r="P16" s="173"/>
      <c r="Q16" s="224"/>
      <c r="R16" s="506" t="s">
        <v>507</v>
      </c>
      <c r="S16" s="415">
        <f t="shared" si="1"/>
        <v>0</v>
      </c>
      <c r="T16" s="174"/>
      <c r="U16" s="173"/>
      <c r="V16" s="224"/>
      <c r="W16" s="506" t="s">
        <v>507</v>
      </c>
      <c r="X16" s="415">
        <f t="shared" si="2"/>
        <v>0</v>
      </c>
      <c r="Y16" s="171"/>
      <c r="Z16" s="172"/>
      <c r="AA16" s="276"/>
      <c r="AB16" s="507" t="s">
        <v>507</v>
      </c>
      <c r="AC16" s="415">
        <f t="shared" si="3"/>
        <v>0</v>
      </c>
      <c r="AV16" s="5" t="s">
        <v>192</v>
      </c>
    </row>
    <row r="17" spans="3:52" ht="15" customHeight="1" x14ac:dyDescent="0.2">
      <c r="C17" s="437"/>
      <c r="D17" s="441"/>
      <c r="E17" s="172"/>
      <c r="F17" s="224"/>
      <c r="G17" s="505" t="s">
        <v>507</v>
      </c>
      <c r="H17" s="415">
        <f t="shared" si="4"/>
        <v>0</v>
      </c>
      <c r="J17" s="171"/>
      <c r="K17" s="172"/>
      <c r="L17" s="224"/>
      <c r="M17" s="506" t="s">
        <v>507</v>
      </c>
      <c r="N17" s="415">
        <f t="shared" si="0"/>
        <v>0</v>
      </c>
      <c r="O17" s="171"/>
      <c r="P17" s="173"/>
      <c r="Q17" s="224"/>
      <c r="R17" s="506" t="s">
        <v>507</v>
      </c>
      <c r="S17" s="415">
        <f t="shared" si="1"/>
        <v>0</v>
      </c>
      <c r="T17" s="174"/>
      <c r="U17" s="173"/>
      <c r="V17" s="224"/>
      <c r="W17" s="506" t="s">
        <v>507</v>
      </c>
      <c r="X17" s="415">
        <f t="shared" si="2"/>
        <v>0</v>
      </c>
      <c r="Y17" s="171"/>
      <c r="Z17" s="172"/>
      <c r="AA17" s="276"/>
      <c r="AB17" s="507" t="s">
        <v>507</v>
      </c>
      <c r="AC17" s="415">
        <f t="shared" si="3"/>
        <v>0</v>
      </c>
      <c r="AV17" s="5" t="s">
        <v>182</v>
      </c>
    </row>
    <row r="18" spans="3:52" ht="15" customHeight="1" x14ac:dyDescent="0.2">
      <c r="C18" s="437"/>
      <c r="D18" s="441"/>
      <c r="E18" s="172"/>
      <c r="F18" s="224"/>
      <c r="G18" s="505" t="s">
        <v>507</v>
      </c>
      <c r="H18" s="415">
        <f t="shared" si="4"/>
        <v>0</v>
      </c>
      <c r="J18" s="171"/>
      <c r="K18" s="172"/>
      <c r="L18" s="224"/>
      <c r="M18" s="506" t="s">
        <v>507</v>
      </c>
      <c r="N18" s="415">
        <f t="shared" si="0"/>
        <v>0</v>
      </c>
      <c r="O18" s="171"/>
      <c r="P18" s="173"/>
      <c r="Q18" s="224"/>
      <c r="R18" s="506" t="s">
        <v>507</v>
      </c>
      <c r="S18" s="415">
        <f t="shared" si="1"/>
        <v>0</v>
      </c>
      <c r="T18" s="174"/>
      <c r="U18" s="173"/>
      <c r="V18" s="224"/>
      <c r="W18" s="506" t="s">
        <v>507</v>
      </c>
      <c r="X18" s="415">
        <f t="shared" si="2"/>
        <v>0</v>
      </c>
      <c r="Y18" s="171"/>
      <c r="Z18" s="172"/>
      <c r="AA18" s="276"/>
      <c r="AB18" s="507" t="s">
        <v>507</v>
      </c>
      <c r="AC18" s="415">
        <f t="shared" si="3"/>
        <v>0</v>
      </c>
      <c r="AV18" s="5" t="s">
        <v>183</v>
      </c>
    </row>
    <row r="19" spans="3:52" ht="15" customHeight="1" x14ac:dyDescent="0.2">
      <c r="C19" s="437"/>
      <c r="D19" s="441"/>
      <c r="E19" s="172"/>
      <c r="F19" s="224"/>
      <c r="G19" s="505" t="s">
        <v>507</v>
      </c>
      <c r="H19" s="415">
        <f t="shared" si="4"/>
        <v>0</v>
      </c>
      <c r="J19" s="171"/>
      <c r="K19" s="172"/>
      <c r="L19" s="224"/>
      <c r="M19" s="506" t="s">
        <v>507</v>
      </c>
      <c r="N19" s="415">
        <f t="shared" si="0"/>
        <v>0</v>
      </c>
      <c r="O19" s="171"/>
      <c r="P19" s="173"/>
      <c r="Q19" s="224"/>
      <c r="R19" s="506" t="s">
        <v>507</v>
      </c>
      <c r="S19" s="415">
        <f t="shared" si="1"/>
        <v>0</v>
      </c>
      <c r="T19" s="174"/>
      <c r="U19" s="173"/>
      <c r="V19" s="224"/>
      <c r="W19" s="506" t="s">
        <v>507</v>
      </c>
      <c r="X19" s="415">
        <f t="shared" si="2"/>
        <v>0</v>
      </c>
      <c r="Y19" s="171"/>
      <c r="Z19" s="172"/>
      <c r="AA19" s="276"/>
      <c r="AB19" s="507" t="s">
        <v>507</v>
      </c>
      <c r="AC19" s="415">
        <f t="shared" si="3"/>
        <v>0</v>
      </c>
      <c r="AV19" s="5" t="s">
        <v>184</v>
      </c>
    </row>
    <row r="20" spans="3:52" ht="15" customHeight="1" x14ac:dyDescent="0.2">
      <c r="C20" s="437"/>
      <c r="D20" s="441"/>
      <c r="E20" s="172"/>
      <c r="F20" s="224"/>
      <c r="G20" s="505" t="s">
        <v>507</v>
      </c>
      <c r="H20" s="415">
        <f t="shared" si="4"/>
        <v>0</v>
      </c>
      <c r="J20" s="171"/>
      <c r="K20" s="172"/>
      <c r="L20" s="224"/>
      <c r="M20" s="506" t="s">
        <v>507</v>
      </c>
      <c r="N20" s="415">
        <f t="shared" si="0"/>
        <v>0</v>
      </c>
      <c r="O20" s="171"/>
      <c r="P20" s="173"/>
      <c r="Q20" s="224"/>
      <c r="R20" s="506" t="s">
        <v>507</v>
      </c>
      <c r="S20" s="415">
        <f t="shared" si="1"/>
        <v>0</v>
      </c>
      <c r="T20" s="174"/>
      <c r="U20" s="173"/>
      <c r="V20" s="224"/>
      <c r="W20" s="506" t="s">
        <v>507</v>
      </c>
      <c r="X20" s="415">
        <f t="shared" si="2"/>
        <v>0</v>
      </c>
      <c r="Y20" s="171"/>
      <c r="Z20" s="173"/>
      <c r="AA20" s="276"/>
      <c r="AB20" s="507" t="s">
        <v>507</v>
      </c>
      <c r="AC20" s="415">
        <f t="shared" si="3"/>
        <v>0</v>
      </c>
      <c r="AY20" s="636" t="s">
        <v>31</v>
      </c>
      <c r="AZ20" s="637"/>
    </row>
    <row r="21" spans="3:52" ht="15" customHeight="1" thickBot="1" x14ac:dyDescent="0.25">
      <c r="C21" s="437"/>
      <c r="D21" s="442"/>
      <c r="E21" s="176"/>
      <c r="F21" s="225"/>
      <c r="G21" s="508" t="s">
        <v>507</v>
      </c>
      <c r="H21" s="416">
        <f t="shared" si="4"/>
        <v>0</v>
      </c>
      <c r="J21" s="175"/>
      <c r="K21" s="176"/>
      <c r="L21" s="225"/>
      <c r="M21" s="506" t="s">
        <v>507</v>
      </c>
      <c r="N21" s="415">
        <f t="shared" si="0"/>
        <v>0</v>
      </c>
      <c r="O21" s="177"/>
      <c r="P21" s="178"/>
      <c r="Q21" s="225"/>
      <c r="R21" s="506" t="s">
        <v>507</v>
      </c>
      <c r="S21" s="415">
        <f t="shared" si="1"/>
        <v>0</v>
      </c>
      <c r="T21" s="177"/>
      <c r="U21" s="178"/>
      <c r="V21" s="225"/>
      <c r="W21" s="508" t="s">
        <v>507</v>
      </c>
      <c r="X21" s="415">
        <f t="shared" si="2"/>
        <v>0</v>
      </c>
      <c r="Y21" s="175"/>
      <c r="Z21" s="178"/>
      <c r="AA21" s="278"/>
      <c r="AB21" s="507" t="s">
        <v>507</v>
      </c>
      <c r="AC21" s="415">
        <f t="shared" si="3"/>
        <v>0</v>
      </c>
      <c r="AE21" s="179" t="s">
        <v>90</v>
      </c>
      <c r="AF21" s="180" t="s">
        <v>91</v>
      </c>
      <c r="AG21" s="180" t="s">
        <v>92</v>
      </c>
      <c r="AH21" s="180" t="s">
        <v>93</v>
      </c>
      <c r="AI21" s="180" t="s">
        <v>94</v>
      </c>
      <c r="AJ21" s="184"/>
      <c r="AK21" s="187"/>
      <c r="AL21" s="192" t="s">
        <v>111</v>
      </c>
      <c r="AM21" s="180" t="s">
        <v>115</v>
      </c>
      <c r="AN21" s="191" t="s">
        <v>118</v>
      </c>
      <c r="AO21" s="190" t="s">
        <v>121</v>
      </c>
      <c r="AP21" s="193" t="s">
        <v>31</v>
      </c>
      <c r="AQ21" s="187"/>
      <c r="AR21" s="165"/>
      <c r="AS21" s="165"/>
      <c r="AV21" s="231"/>
      <c r="AY21" s="268" t="s">
        <v>248</v>
      </c>
      <c r="AZ21" s="269" t="s">
        <v>249</v>
      </c>
    </row>
    <row r="22" spans="3:52" ht="20.100000000000001" customHeight="1" thickTop="1" thickBot="1" x14ac:dyDescent="0.25">
      <c r="C22" s="438"/>
      <c r="D22" s="443"/>
      <c r="E22" s="439" t="s">
        <v>195</v>
      </c>
      <c r="F22" s="401">
        <f>SUM(F7:F21)</f>
        <v>0</v>
      </c>
      <c r="G22" s="423"/>
      <c r="H22" s="417">
        <f>SUM(H7:H21)</f>
        <v>0</v>
      </c>
      <c r="I22" s="204"/>
      <c r="J22" s="402" t="s">
        <v>111</v>
      </c>
      <c r="K22" s="413" t="s">
        <v>196</v>
      </c>
      <c r="L22" s="403">
        <f>SUM(L7:L21)</f>
        <v>0</v>
      </c>
      <c r="M22" s="426"/>
      <c r="N22" s="418">
        <f>SUM(N7:N21)</f>
        <v>0</v>
      </c>
      <c r="O22" s="404" t="s">
        <v>115</v>
      </c>
      <c r="P22" s="405" t="s">
        <v>196</v>
      </c>
      <c r="Q22" s="406">
        <f>SUM(Q7:Q21)</f>
        <v>0</v>
      </c>
      <c r="R22" s="427"/>
      <c r="S22" s="421">
        <f>SUM(S7:S21)</f>
        <v>0</v>
      </c>
      <c r="T22" s="407" t="s">
        <v>118</v>
      </c>
      <c r="U22" s="412" t="s">
        <v>196</v>
      </c>
      <c r="V22" s="409">
        <f>SUM(V7:V21)</f>
        <v>0</v>
      </c>
      <c r="W22" s="429"/>
      <c r="X22" s="419">
        <f>SUM(X7:X21)</f>
        <v>0</v>
      </c>
      <c r="Y22" s="408" t="s">
        <v>121</v>
      </c>
      <c r="Z22" s="411" t="s">
        <v>196</v>
      </c>
      <c r="AA22" s="410">
        <f>SUM(AA7:AA21)</f>
        <v>0</v>
      </c>
      <c r="AB22" s="431"/>
      <c r="AC22" s="420">
        <f>SUM(AC7:AC21)</f>
        <v>0</v>
      </c>
      <c r="AE22" s="183">
        <f>IF(AT22=1,F22,"")</f>
        <v>0</v>
      </c>
      <c r="AF22" s="183" t="str">
        <f>IF(AT22=2,F22,"")</f>
        <v/>
      </c>
      <c r="AG22" s="183" t="str">
        <f>IF(AT22=3,F22,"")</f>
        <v/>
      </c>
      <c r="AH22" s="183" t="str">
        <f>IF(AT22=4,F22,"")</f>
        <v/>
      </c>
      <c r="AI22" s="183" t="str">
        <f>IF(AT22=5,F22,"")</f>
        <v/>
      </c>
      <c r="AL22" s="183">
        <f>L22</f>
        <v>0</v>
      </c>
      <c r="AM22" s="183">
        <f>Q22</f>
        <v>0</v>
      </c>
      <c r="AN22" s="183">
        <f>V22</f>
        <v>0</v>
      </c>
      <c r="AO22" s="183">
        <f>AA22</f>
        <v>0</v>
      </c>
      <c r="AP22" s="183">
        <f>L22+Q22+V22+AA22</f>
        <v>0</v>
      </c>
      <c r="AR22" s="181"/>
      <c r="AS22" s="2" t="str">
        <f>VLOOKUP(F22,$AR$7:$AT$11,2)</f>
        <v>&lt; 95</v>
      </c>
      <c r="AT22" s="46">
        <f>VLOOKUP(F22,$AR$7:$AT$11,3)</f>
        <v>1</v>
      </c>
      <c r="AU22" s="184"/>
      <c r="AW22" s="184"/>
      <c r="AY22" s="270">
        <f>H22</f>
        <v>0</v>
      </c>
      <c r="AZ22" s="270">
        <f>N22+S22+X22+AC22</f>
        <v>0</v>
      </c>
    </row>
    <row r="23" spans="3:52" ht="15" customHeight="1" thickBot="1" x14ac:dyDescent="0.25">
      <c r="H23" s="263"/>
      <c r="I23" s="433"/>
      <c r="AS23" s="2"/>
      <c r="AT23" s="46"/>
    </row>
    <row r="24" spans="3:52" ht="15" customHeight="1" x14ac:dyDescent="0.2">
      <c r="C24" s="639">
        <v>1</v>
      </c>
      <c r="D24" s="440">
        <v>1</v>
      </c>
      <c r="E24" s="199"/>
      <c r="F24" s="223"/>
      <c r="G24" s="502" t="s">
        <v>507</v>
      </c>
      <c r="H24" s="414">
        <f t="shared" ref="H24:H38" si="5">IF(G24="SI",F24,0)</f>
        <v>0</v>
      </c>
      <c r="I24" s="434"/>
      <c r="J24" s="198"/>
      <c r="K24" s="199"/>
      <c r="L24" s="223"/>
      <c r="M24" s="503" t="s">
        <v>507</v>
      </c>
      <c r="N24" s="414" t="str">
        <f t="shared" ref="N24:N38" si="6">IF($M24="SI",$L24,"")</f>
        <v/>
      </c>
      <c r="O24" s="198"/>
      <c r="P24" s="199"/>
      <c r="Q24" s="223"/>
      <c r="R24" s="503" t="s">
        <v>507</v>
      </c>
      <c r="S24" s="414">
        <f t="shared" ref="S24:S38" si="7">IF($R24="SI",$Q24,0)</f>
        <v>0</v>
      </c>
      <c r="T24" s="198"/>
      <c r="U24" s="199"/>
      <c r="V24" s="223"/>
      <c r="W24" s="503" t="s">
        <v>507</v>
      </c>
      <c r="X24" s="414">
        <f>IF($W24="SI",$V24,0)</f>
        <v>0</v>
      </c>
      <c r="Y24" s="198"/>
      <c r="Z24" s="199"/>
      <c r="AA24" s="277"/>
      <c r="AB24" s="504" t="s">
        <v>507</v>
      </c>
      <c r="AC24" s="414">
        <f t="shared" ref="AC24:AC38" si="8">IF($AB24="SI",$AA24,0)</f>
        <v>0</v>
      </c>
      <c r="AR24" s="5">
        <v>0</v>
      </c>
      <c r="AS24" s="227" t="s">
        <v>90</v>
      </c>
      <c r="AT24" s="65">
        <v>1</v>
      </c>
      <c r="AV24" s="231"/>
    </row>
    <row r="25" spans="3:52" ht="15" customHeight="1" x14ac:dyDescent="0.2">
      <c r="C25" s="640"/>
      <c r="D25" s="441">
        <v>2</v>
      </c>
      <c r="E25" s="172" t="s">
        <v>517</v>
      </c>
      <c r="F25" s="224"/>
      <c r="G25" s="505" t="s">
        <v>507</v>
      </c>
      <c r="H25" s="415">
        <f t="shared" si="5"/>
        <v>0</v>
      </c>
      <c r="J25" s="171"/>
      <c r="K25" s="172"/>
      <c r="L25" s="224"/>
      <c r="M25" s="506" t="s">
        <v>507</v>
      </c>
      <c r="N25" s="415" t="str">
        <f t="shared" si="6"/>
        <v/>
      </c>
      <c r="O25" s="171"/>
      <c r="P25" s="173"/>
      <c r="Q25" s="224"/>
      <c r="R25" s="506" t="s">
        <v>507</v>
      </c>
      <c r="S25" s="415">
        <f t="shared" si="7"/>
        <v>0</v>
      </c>
      <c r="T25" s="171"/>
      <c r="U25" s="173"/>
      <c r="V25" s="224"/>
      <c r="W25" s="506" t="s">
        <v>507</v>
      </c>
      <c r="X25" s="415">
        <f t="shared" ref="X25:X38" si="9">IF($W25="SI",$V25,0)</f>
        <v>0</v>
      </c>
      <c r="Y25" s="171"/>
      <c r="Z25" s="172"/>
      <c r="AA25" s="276"/>
      <c r="AB25" s="507" t="s">
        <v>507</v>
      </c>
      <c r="AC25" s="415">
        <f t="shared" si="8"/>
        <v>0</v>
      </c>
      <c r="AR25" s="5">
        <v>95.001000000000005</v>
      </c>
      <c r="AS25" s="228" t="s">
        <v>91</v>
      </c>
      <c r="AT25" s="65">
        <v>2</v>
      </c>
    </row>
    <row r="26" spans="3:52" ht="15" customHeight="1" x14ac:dyDescent="0.2">
      <c r="C26" s="641"/>
      <c r="D26" s="441">
        <v>3</v>
      </c>
      <c r="E26" s="172" t="s">
        <v>510</v>
      </c>
      <c r="F26" s="224">
        <v>10</v>
      </c>
      <c r="G26" s="505" t="s">
        <v>507</v>
      </c>
      <c r="H26" s="415">
        <f t="shared" si="5"/>
        <v>0</v>
      </c>
      <c r="J26" s="171"/>
      <c r="K26" s="172"/>
      <c r="L26" s="224">
        <v>100</v>
      </c>
      <c r="M26" s="506" t="s">
        <v>507</v>
      </c>
      <c r="N26" s="415" t="str">
        <f t="shared" si="6"/>
        <v/>
      </c>
      <c r="O26" s="171"/>
      <c r="P26" s="173"/>
      <c r="Q26" s="224"/>
      <c r="R26" s="506" t="s">
        <v>507</v>
      </c>
      <c r="S26" s="415">
        <f t="shared" si="7"/>
        <v>0</v>
      </c>
      <c r="T26" s="174"/>
      <c r="U26" s="173"/>
      <c r="V26" s="224"/>
      <c r="W26" s="506" t="s">
        <v>507</v>
      </c>
      <c r="X26" s="415">
        <f t="shared" si="9"/>
        <v>0</v>
      </c>
      <c r="Y26" s="171"/>
      <c r="Z26" s="172"/>
      <c r="AA26" s="276"/>
      <c r="AB26" s="507" t="s">
        <v>507</v>
      </c>
      <c r="AC26" s="415">
        <f t="shared" si="8"/>
        <v>0</v>
      </c>
      <c r="AR26" s="5">
        <v>110.001</v>
      </c>
      <c r="AS26" s="228" t="s">
        <v>92</v>
      </c>
      <c r="AT26" s="65">
        <v>3</v>
      </c>
    </row>
    <row r="27" spans="3:52" ht="15" customHeight="1" x14ac:dyDescent="0.2">
      <c r="C27" s="435" t="s">
        <v>186</v>
      </c>
      <c r="D27" s="441">
        <v>4</v>
      </c>
      <c r="E27" s="172" t="s">
        <v>511</v>
      </c>
      <c r="F27" s="224">
        <v>30</v>
      </c>
      <c r="G27" s="505" t="s">
        <v>507</v>
      </c>
      <c r="H27" s="415">
        <f t="shared" si="5"/>
        <v>0</v>
      </c>
      <c r="J27" s="171"/>
      <c r="K27" s="172"/>
      <c r="L27" s="224">
        <v>120</v>
      </c>
      <c r="M27" s="506" t="s">
        <v>507</v>
      </c>
      <c r="N27" s="415" t="str">
        <f t="shared" si="6"/>
        <v/>
      </c>
      <c r="O27" s="171"/>
      <c r="P27" s="173"/>
      <c r="Q27" s="224"/>
      <c r="R27" s="506" t="s">
        <v>507</v>
      </c>
      <c r="S27" s="415">
        <f t="shared" si="7"/>
        <v>0</v>
      </c>
      <c r="T27" s="174"/>
      <c r="U27" s="173"/>
      <c r="V27" s="224"/>
      <c r="W27" s="506" t="s">
        <v>507</v>
      </c>
      <c r="X27" s="415">
        <f t="shared" si="9"/>
        <v>0</v>
      </c>
      <c r="Y27" s="171"/>
      <c r="Z27" s="173"/>
      <c r="AA27" s="276"/>
      <c r="AB27" s="507" t="s">
        <v>507</v>
      </c>
      <c r="AC27" s="415">
        <f t="shared" si="8"/>
        <v>0</v>
      </c>
      <c r="AR27" s="5">
        <v>130.001</v>
      </c>
      <c r="AS27" s="228" t="s">
        <v>93</v>
      </c>
      <c r="AT27" s="65">
        <v>4</v>
      </c>
    </row>
    <row r="28" spans="3:52" ht="15" customHeight="1" x14ac:dyDescent="0.2">
      <c r="C28" s="435" t="s">
        <v>187</v>
      </c>
      <c r="D28" s="441">
        <v>5</v>
      </c>
      <c r="E28" s="172" t="s">
        <v>512</v>
      </c>
      <c r="F28" s="224">
        <v>10</v>
      </c>
      <c r="G28" s="505" t="s">
        <v>507</v>
      </c>
      <c r="H28" s="415">
        <f t="shared" si="5"/>
        <v>0</v>
      </c>
      <c r="J28" s="171"/>
      <c r="K28" s="172"/>
      <c r="L28" s="224"/>
      <c r="M28" s="506" t="s">
        <v>507</v>
      </c>
      <c r="N28" s="415" t="str">
        <f t="shared" si="6"/>
        <v/>
      </c>
      <c r="O28" s="171"/>
      <c r="P28" s="172"/>
      <c r="Q28" s="224"/>
      <c r="R28" s="506" t="s">
        <v>507</v>
      </c>
      <c r="S28" s="415">
        <f t="shared" si="7"/>
        <v>0</v>
      </c>
      <c r="T28" s="174"/>
      <c r="U28" s="172"/>
      <c r="V28" s="224"/>
      <c r="W28" s="506" t="s">
        <v>507</v>
      </c>
      <c r="X28" s="415">
        <f t="shared" si="9"/>
        <v>0</v>
      </c>
      <c r="Y28" s="171"/>
      <c r="Z28" s="172"/>
      <c r="AA28" s="276"/>
      <c r="AB28" s="507" t="s">
        <v>507</v>
      </c>
      <c r="AC28" s="415">
        <f t="shared" si="8"/>
        <v>0</v>
      </c>
      <c r="AR28" s="5">
        <v>160.001</v>
      </c>
      <c r="AS28" s="228" t="s">
        <v>94</v>
      </c>
      <c r="AT28" s="65">
        <v>5</v>
      </c>
    </row>
    <row r="29" spans="3:52" ht="15" customHeight="1" x14ac:dyDescent="0.2">
      <c r="C29" s="436"/>
      <c r="D29" s="441"/>
      <c r="E29" s="172" t="s">
        <v>513</v>
      </c>
      <c r="F29" s="224">
        <v>15</v>
      </c>
      <c r="G29" s="505" t="s">
        <v>507</v>
      </c>
      <c r="H29" s="415">
        <f t="shared" si="5"/>
        <v>0</v>
      </c>
      <c r="J29" s="171"/>
      <c r="K29" s="172"/>
      <c r="L29" s="224"/>
      <c r="M29" s="506" t="s">
        <v>507</v>
      </c>
      <c r="N29" s="415" t="str">
        <f t="shared" si="6"/>
        <v/>
      </c>
      <c r="O29" s="171"/>
      <c r="P29" s="173"/>
      <c r="Q29" s="224"/>
      <c r="R29" s="506" t="s">
        <v>507</v>
      </c>
      <c r="S29" s="415">
        <f t="shared" si="7"/>
        <v>0</v>
      </c>
      <c r="T29" s="174"/>
      <c r="U29" s="173"/>
      <c r="V29" s="224"/>
      <c r="W29" s="506" t="s">
        <v>507</v>
      </c>
      <c r="X29" s="415">
        <f t="shared" si="9"/>
        <v>0</v>
      </c>
      <c r="Y29" s="171"/>
      <c r="Z29" s="172"/>
      <c r="AA29" s="276"/>
      <c r="AB29" s="507" t="s">
        <v>507</v>
      </c>
      <c r="AC29" s="415">
        <f t="shared" si="8"/>
        <v>0</v>
      </c>
    </row>
    <row r="30" spans="3:52" ht="15" customHeight="1" x14ac:dyDescent="0.2">
      <c r="C30" s="437"/>
      <c r="D30" s="441"/>
      <c r="E30" s="172" t="s">
        <v>514</v>
      </c>
      <c r="F30" s="224">
        <v>30</v>
      </c>
      <c r="G30" s="505" t="s">
        <v>507</v>
      </c>
      <c r="H30" s="415">
        <f t="shared" si="5"/>
        <v>0</v>
      </c>
      <c r="J30" s="171"/>
      <c r="K30" s="172"/>
      <c r="L30" s="224"/>
      <c r="M30" s="506" t="s">
        <v>507</v>
      </c>
      <c r="N30" s="415" t="str">
        <f t="shared" si="6"/>
        <v/>
      </c>
      <c r="O30" s="171"/>
      <c r="P30" s="173"/>
      <c r="Q30" s="224"/>
      <c r="R30" s="506" t="s">
        <v>507</v>
      </c>
      <c r="S30" s="415">
        <f t="shared" si="7"/>
        <v>0</v>
      </c>
      <c r="T30" s="174"/>
      <c r="U30" s="173"/>
      <c r="V30" s="224"/>
      <c r="W30" s="506" t="s">
        <v>507</v>
      </c>
      <c r="X30" s="415">
        <f t="shared" si="9"/>
        <v>0</v>
      </c>
      <c r="Y30" s="171"/>
      <c r="Z30" s="172"/>
      <c r="AA30" s="276"/>
      <c r="AB30" s="507" t="s">
        <v>507</v>
      </c>
      <c r="AC30" s="415">
        <f t="shared" si="8"/>
        <v>0</v>
      </c>
    </row>
    <row r="31" spans="3:52" ht="15" customHeight="1" x14ac:dyDescent="0.2">
      <c r="C31" s="437"/>
      <c r="D31" s="441"/>
      <c r="E31" s="172" t="s">
        <v>515</v>
      </c>
      <c r="F31" s="224">
        <v>10</v>
      </c>
      <c r="G31" s="505" t="s">
        <v>507</v>
      </c>
      <c r="H31" s="415">
        <f t="shared" si="5"/>
        <v>0</v>
      </c>
      <c r="J31" s="171"/>
      <c r="K31" s="172"/>
      <c r="L31" s="224"/>
      <c r="M31" s="506" t="s">
        <v>507</v>
      </c>
      <c r="N31" s="415" t="str">
        <f t="shared" si="6"/>
        <v/>
      </c>
      <c r="O31" s="171"/>
      <c r="P31" s="173"/>
      <c r="Q31" s="224"/>
      <c r="R31" s="506" t="s">
        <v>507</v>
      </c>
      <c r="S31" s="415">
        <f t="shared" si="7"/>
        <v>0</v>
      </c>
      <c r="T31" s="174"/>
      <c r="U31" s="173"/>
      <c r="V31" s="224"/>
      <c r="W31" s="506" t="s">
        <v>507</v>
      </c>
      <c r="X31" s="415">
        <f t="shared" si="9"/>
        <v>0</v>
      </c>
      <c r="Y31" s="171"/>
      <c r="Z31" s="173"/>
      <c r="AA31" s="276"/>
      <c r="AB31" s="507" t="s">
        <v>507</v>
      </c>
      <c r="AC31" s="415">
        <f t="shared" si="8"/>
        <v>0</v>
      </c>
    </row>
    <row r="32" spans="3:52" ht="15" customHeight="1" x14ac:dyDescent="0.2">
      <c r="C32" s="437"/>
      <c r="D32" s="441"/>
      <c r="E32" s="172" t="s">
        <v>513</v>
      </c>
      <c r="F32" s="224">
        <v>15</v>
      </c>
      <c r="G32" s="505" t="s">
        <v>507</v>
      </c>
      <c r="H32" s="415">
        <f t="shared" si="5"/>
        <v>0</v>
      </c>
      <c r="J32" s="171"/>
      <c r="K32" s="172"/>
      <c r="L32" s="224"/>
      <c r="M32" s="506" t="s">
        <v>507</v>
      </c>
      <c r="N32" s="415" t="str">
        <f t="shared" si="6"/>
        <v/>
      </c>
      <c r="O32" s="171"/>
      <c r="P32" s="173"/>
      <c r="Q32" s="224"/>
      <c r="R32" s="506" t="s">
        <v>507</v>
      </c>
      <c r="S32" s="415">
        <f t="shared" si="7"/>
        <v>0</v>
      </c>
      <c r="T32" s="174"/>
      <c r="U32" s="173"/>
      <c r="V32" s="224"/>
      <c r="W32" s="506" t="s">
        <v>507</v>
      </c>
      <c r="X32" s="415">
        <f t="shared" si="9"/>
        <v>0</v>
      </c>
      <c r="Y32" s="171"/>
      <c r="Z32" s="172"/>
      <c r="AA32" s="276"/>
      <c r="AB32" s="507" t="s">
        <v>507</v>
      </c>
      <c r="AC32" s="415">
        <f t="shared" si="8"/>
        <v>0</v>
      </c>
    </row>
    <row r="33" spans="3:52" ht="15" customHeight="1" x14ac:dyDescent="0.2">
      <c r="C33" s="437"/>
      <c r="D33" s="441"/>
      <c r="E33" s="172" t="s">
        <v>514</v>
      </c>
      <c r="F33" s="224">
        <v>30</v>
      </c>
      <c r="G33" s="505" t="s">
        <v>507</v>
      </c>
      <c r="H33" s="415">
        <f t="shared" si="5"/>
        <v>0</v>
      </c>
      <c r="J33" s="171"/>
      <c r="K33" s="172"/>
      <c r="L33" s="224"/>
      <c r="M33" s="506" t="s">
        <v>507</v>
      </c>
      <c r="N33" s="415" t="str">
        <f t="shared" si="6"/>
        <v/>
      </c>
      <c r="O33" s="171"/>
      <c r="P33" s="173"/>
      <c r="Q33" s="224"/>
      <c r="R33" s="506" t="s">
        <v>507</v>
      </c>
      <c r="S33" s="415">
        <f t="shared" si="7"/>
        <v>0</v>
      </c>
      <c r="T33" s="174"/>
      <c r="U33" s="173"/>
      <c r="V33" s="224"/>
      <c r="W33" s="506" t="s">
        <v>507</v>
      </c>
      <c r="X33" s="415">
        <f t="shared" si="9"/>
        <v>0</v>
      </c>
      <c r="Y33" s="171"/>
      <c r="Z33" s="172"/>
      <c r="AA33" s="276"/>
      <c r="AB33" s="507" t="s">
        <v>507</v>
      </c>
      <c r="AC33" s="415">
        <f t="shared" si="8"/>
        <v>0</v>
      </c>
    </row>
    <row r="34" spans="3:52" ht="15" customHeight="1" x14ac:dyDescent="0.2">
      <c r="C34" s="437"/>
      <c r="D34" s="441"/>
      <c r="E34" s="172" t="s">
        <v>516</v>
      </c>
      <c r="F34" s="224">
        <v>10</v>
      </c>
      <c r="G34" s="505" t="s">
        <v>507</v>
      </c>
      <c r="H34" s="415">
        <f t="shared" si="5"/>
        <v>0</v>
      </c>
      <c r="J34" s="171"/>
      <c r="K34" s="172"/>
      <c r="L34" s="224"/>
      <c r="M34" s="506" t="s">
        <v>507</v>
      </c>
      <c r="N34" s="415" t="str">
        <f t="shared" si="6"/>
        <v/>
      </c>
      <c r="O34" s="171"/>
      <c r="P34" s="173"/>
      <c r="Q34" s="224"/>
      <c r="R34" s="506" t="s">
        <v>507</v>
      </c>
      <c r="S34" s="415">
        <f t="shared" si="7"/>
        <v>0</v>
      </c>
      <c r="T34" s="174"/>
      <c r="U34" s="173"/>
      <c r="V34" s="224"/>
      <c r="W34" s="506" t="s">
        <v>507</v>
      </c>
      <c r="X34" s="415">
        <f t="shared" si="9"/>
        <v>0</v>
      </c>
      <c r="Y34" s="171"/>
      <c r="Z34" s="172"/>
      <c r="AA34" s="276"/>
      <c r="AB34" s="507" t="s">
        <v>507</v>
      </c>
      <c r="AC34" s="415">
        <f t="shared" si="8"/>
        <v>0</v>
      </c>
    </row>
    <row r="35" spans="3:52" ht="15" customHeight="1" x14ac:dyDescent="0.2">
      <c r="C35" s="437"/>
      <c r="D35" s="441"/>
      <c r="E35" s="172" t="s">
        <v>515</v>
      </c>
      <c r="F35" s="224">
        <v>5</v>
      </c>
      <c r="G35" s="505" t="s">
        <v>507</v>
      </c>
      <c r="H35" s="415">
        <f t="shared" si="5"/>
        <v>0</v>
      </c>
      <c r="J35" s="171"/>
      <c r="K35" s="172"/>
      <c r="L35" s="224"/>
      <c r="M35" s="506" t="s">
        <v>507</v>
      </c>
      <c r="N35" s="415" t="str">
        <f t="shared" si="6"/>
        <v/>
      </c>
      <c r="O35" s="171"/>
      <c r="P35" s="173"/>
      <c r="Q35" s="224"/>
      <c r="R35" s="506" t="s">
        <v>507</v>
      </c>
      <c r="S35" s="415">
        <f t="shared" si="7"/>
        <v>0</v>
      </c>
      <c r="T35" s="174"/>
      <c r="U35" s="173"/>
      <c r="V35" s="224"/>
      <c r="W35" s="506" t="s">
        <v>507</v>
      </c>
      <c r="X35" s="415">
        <f t="shared" si="9"/>
        <v>0</v>
      </c>
      <c r="Y35" s="171"/>
      <c r="Z35" s="172"/>
      <c r="AA35" s="276"/>
      <c r="AB35" s="507" t="s">
        <v>507</v>
      </c>
      <c r="AC35" s="415">
        <f t="shared" si="8"/>
        <v>0</v>
      </c>
    </row>
    <row r="36" spans="3:52" ht="15" customHeight="1" x14ac:dyDescent="0.2">
      <c r="C36" s="437"/>
      <c r="D36" s="441"/>
      <c r="E36" s="172"/>
      <c r="F36" s="224"/>
      <c r="G36" s="505" t="s">
        <v>507</v>
      </c>
      <c r="H36" s="415">
        <f t="shared" si="5"/>
        <v>0</v>
      </c>
      <c r="J36" s="171"/>
      <c r="K36" s="172"/>
      <c r="L36" s="224"/>
      <c r="M36" s="506" t="s">
        <v>507</v>
      </c>
      <c r="N36" s="415" t="str">
        <f t="shared" si="6"/>
        <v/>
      </c>
      <c r="O36" s="171"/>
      <c r="P36" s="173"/>
      <c r="Q36" s="224"/>
      <c r="R36" s="506" t="s">
        <v>507</v>
      </c>
      <c r="S36" s="415">
        <f t="shared" si="7"/>
        <v>0</v>
      </c>
      <c r="T36" s="174"/>
      <c r="U36" s="173"/>
      <c r="V36" s="224"/>
      <c r="W36" s="506" t="s">
        <v>507</v>
      </c>
      <c r="X36" s="415">
        <f t="shared" si="9"/>
        <v>0</v>
      </c>
      <c r="Y36" s="171"/>
      <c r="Z36" s="172"/>
      <c r="AA36" s="276"/>
      <c r="AB36" s="507" t="s">
        <v>507</v>
      </c>
      <c r="AC36" s="415">
        <f t="shared" si="8"/>
        <v>0</v>
      </c>
    </row>
    <row r="37" spans="3:52" ht="15" customHeight="1" x14ac:dyDescent="0.2">
      <c r="C37" s="437"/>
      <c r="D37" s="441"/>
      <c r="E37" s="172"/>
      <c r="F37" s="224"/>
      <c r="G37" s="505" t="s">
        <v>507</v>
      </c>
      <c r="H37" s="415">
        <f t="shared" si="5"/>
        <v>0</v>
      </c>
      <c r="J37" s="171"/>
      <c r="K37" s="172"/>
      <c r="L37" s="224"/>
      <c r="M37" s="506" t="s">
        <v>507</v>
      </c>
      <c r="N37" s="415" t="str">
        <f t="shared" si="6"/>
        <v/>
      </c>
      <c r="O37" s="171"/>
      <c r="P37" s="173"/>
      <c r="Q37" s="224"/>
      <c r="R37" s="506" t="s">
        <v>507</v>
      </c>
      <c r="S37" s="415">
        <f t="shared" si="7"/>
        <v>0</v>
      </c>
      <c r="T37" s="174"/>
      <c r="U37" s="173"/>
      <c r="V37" s="224"/>
      <c r="W37" s="506" t="s">
        <v>507</v>
      </c>
      <c r="X37" s="415">
        <f t="shared" si="9"/>
        <v>0</v>
      </c>
      <c r="Y37" s="171"/>
      <c r="Z37" s="173"/>
      <c r="AA37" s="276"/>
      <c r="AB37" s="507" t="s">
        <v>507</v>
      </c>
      <c r="AC37" s="415">
        <f t="shared" si="8"/>
        <v>0</v>
      </c>
      <c r="AY37" s="636" t="s">
        <v>31</v>
      </c>
      <c r="AZ37" s="637"/>
    </row>
    <row r="38" spans="3:52" ht="15" customHeight="1" thickBot="1" x14ac:dyDescent="0.25">
      <c r="C38" s="437"/>
      <c r="D38" s="441"/>
      <c r="E38" s="172"/>
      <c r="F38" s="224"/>
      <c r="G38" s="508" t="s">
        <v>507</v>
      </c>
      <c r="H38" s="416">
        <f t="shared" si="5"/>
        <v>0</v>
      </c>
      <c r="J38" s="171"/>
      <c r="K38" s="172"/>
      <c r="L38" s="224"/>
      <c r="M38" s="505" t="s">
        <v>507</v>
      </c>
      <c r="N38" s="415" t="str">
        <f t="shared" si="6"/>
        <v/>
      </c>
      <c r="O38" s="174"/>
      <c r="P38" s="173"/>
      <c r="Q38" s="224"/>
      <c r="R38" s="505" t="s">
        <v>507</v>
      </c>
      <c r="S38" s="415">
        <f t="shared" si="7"/>
        <v>0</v>
      </c>
      <c r="T38" s="174"/>
      <c r="U38" s="173"/>
      <c r="V38" s="224"/>
      <c r="W38" s="505" t="s">
        <v>507</v>
      </c>
      <c r="X38" s="415">
        <f t="shared" si="9"/>
        <v>0</v>
      </c>
      <c r="Y38" s="171"/>
      <c r="Z38" s="173"/>
      <c r="AA38" s="276"/>
      <c r="AB38" s="507" t="s">
        <v>507</v>
      </c>
      <c r="AC38" s="415">
        <f t="shared" si="8"/>
        <v>0</v>
      </c>
      <c r="AE38" s="179" t="s">
        <v>90</v>
      </c>
      <c r="AF38" s="180" t="s">
        <v>91</v>
      </c>
      <c r="AG38" s="180" t="s">
        <v>92</v>
      </c>
      <c r="AH38" s="180" t="s">
        <v>93</v>
      </c>
      <c r="AI38" s="180" t="s">
        <v>94</v>
      </c>
      <c r="AJ38" s="184"/>
      <c r="AK38" s="187"/>
      <c r="AL38" s="192" t="s">
        <v>111</v>
      </c>
      <c r="AM38" s="180" t="s">
        <v>115</v>
      </c>
      <c r="AN38" s="191" t="s">
        <v>118</v>
      </c>
      <c r="AO38" s="190" t="s">
        <v>121</v>
      </c>
      <c r="AP38" s="193" t="s">
        <v>31</v>
      </c>
      <c r="AQ38" s="187"/>
      <c r="AR38" s="165"/>
      <c r="AS38" s="165"/>
      <c r="AY38" s="268" t="s">
        <v>248</v>
      </c>
      <c r="AZ38" s="269" t="s">
        <v>249</v>
      </c>
    </row>
    <row r="39" spans="3:52" ht="20.100000000000001" customHeight="1" thickTop="1" thickBot="1" x14ac:dyDescent="0.25">
      <c r="C39" s="438"/>
      <c r="D39" s="443"/>
      <c r="E39" s="439" t="s">
        <v>195</v>
      </c>
      <c r="F39" s="401">
        <f>SUM(F24:F38)</f>
        <v>165</v>
      </c>
      <c r="G39" s="423"/>
      <c r="H39" s="417">
        <f>SUM(H24:H38)</f>
        <v>0</v>
      </c>
      <c r="I39" s="204"/>
      <c r="J39" s="402" t="s">
        <v>111</v>
      </c>
      <c r="K39" s="413" t="s">
        <v>196</v>
      </c>
      <c r="L39" s="403">
        <f>SUM(L24:L38)</f>
        <v>220</v>
      </c>
      <c r="M39" s="426"/>
      <c r="N39" s="418">
        <f>SUM(N24:N38)</f>
        <v>0</v>
      </c>
      <c r="O39" s="404" t="s">
        <v>115</v>
      </c>
      <c r="P39" s="405" t="s">
        <v>196</v>
      </c>
      <c r="Q39" s="406">
        <f>SUM(Q24:Q38)</f>
        <v>0</v>
      </c>
      <c r="R39" s="427"/>
      <c r="S39" s="421">
        <f>SUM(S24:S38)</f>
        <v>0</v>
      </c>
      <c r="T39" s="407" t="s">
        <v>118</v>
      </c>
      <c r="U39" s="412" t="s">
        <v>196</v>
      </c>
      <c r="V39" s="409">
        <f>SUM(V24:V38)</f>
        <v>0</v>
      </c>
      <c r="W39" s="429"/>
      <c r="X39" s="419">
        <f>SUM(X24:X38)</f>
        <v>0</v>
      </c>
      <c r="Y39" s="408" t="s">
        <v>121</v>
      </c>
      <c r="Z39" s="411" t="s">
        <v>196</v>
      </c>
      <c r="AA39" s="410">
        <f>SUM(AA24:AA38)</f>
        <v>0</v>
      </c>
      <c r="AB39" s="431"/>
      <c r="AC39" s="420">
        <f>SUM(AC24:AC38)</f>
        <v>0</v>
      </c>
      <c r="AE39" s="183" t="str">
        <f>IF(AT39=1,F39,"")</f>
        <v/>
      </c>
      <c r="AF39" s="183" t="str">
        <f>IF(AT39=2,F39,"")</f>
        <v/>
      </c>
      <c r="AG39" s="183" t="str">
        <f>IF(AT39=3,F39,"")</f>
        <v/>
      </c>
      <c r="AH39" s="183" t="str">
        <f>IF(AT39=4,F39,"")</f>
        <v/>
      </c>
      <c r="AI39" s="183">
        <f>IF(AT39=5,F39,"")</f>
        <v>165</v>
      </c>
      <c r="AL39" s="183">
        <f>L39</f>
        <v>220</v>
      </c>
      <c r="AM39" s="183">
        <f>Q39</f>
        <v>0</v>
      </c>
      <c r="AN39" s="183">
        <f>V39</f>
        <v>0</v>
      </c>
      <c r="AO39" s="183">
        <f>AA39</f>
        <v>0</v>
      </c>
      <c r="AP39" s="183">
        <f>L39+Q39+V39+AA39</f>
        <v>220</v>
      </c>
      <c r="AR39" s="181"/>
      <c r="AS39" s="2" t="str">
        <f>VLOOKUP(F39,$AR$7:$AT$11,2)</f>
        <v>&gt; 160</v>
      </c>
      <c r="AT39" s="46">
        <f>VLOOKUP(F39,$AR$7:$AT$11,3)</f>
        <v>5</v>
      </c>
      <c r="AU39" s="184"/>
      <c r="AW39" s="184"/>
      <c r="AY39" s="270">
        <f>H39</f>
        <v>0</v>
      </c>
      <c r="AZ39" s="270">
        <f>N39+S39+X39+AC39</f>
        <v>0</v>
      </c>
    </row>
    <row r="40" spans="3:52" ht="15" customHeight="1" thickBot="1" x14ac:dyDescent="0.25">
      <c r="H40" s="263"/>
      <c r="I40" s="433"/>
      <c r="AS40" s="2"/>
      <c r="AT40" s="46"/>
    </row>
    <row r="41" spans="3:52" ht="15" customHeight="1" x14ac:dyDescent="0.2">
      <c r="C41" s="639">
        <v>2</v>
      </c>
      <c r="D41" s="440">
        <v>1</v>
      </c>
      <c r="E41" s="199"/>
      <c r="F41" s="223"/>
      <c r="G41" s="502" t="s">
        <v>507</v>
      </c>
      <c r="H41" s="414">
        <f>IF(G41="SI",F41,0)</f>
        <v>0</v>
      </c>
      <c r="I41" s="434"/>
      <c r="J41" s="198"/>
      <c r="K41" s="199"/>
      <c r="L41" s="223"/>
      <c r="M41" s="503" t="s">
        <v>507</v>
      </c>
      <c r="N41" s="414">
        <f>IF($M41="SI",$L41,0)</f>
        <v>0</v>
      </c>
      <c r="O41" s="198"/>
      <c r="P41" s="199"/>
      <c r="Q41" s="223"/>
      <c r="R41" s="503" t="s">
        <v>507</v>
      </c>
      <c r="S41" s="414">
        <f>IF($R41="SI",$Q41,0)</f>
        <v>0</v>
      </c>
      <c r="T41" s="198"/>
      <c r="U41" s="199"/>
      <c r="V41" s="223"/>
      <c r="W41" s="503" t="s">
        <v>507</v>
      </c>
      <c r="X41" s="414">
        <f>IF($W41="SI",$V41,0)</f>
        <v>0</v>
      </c>
      <c r="Y41" s="198"/>
      <c r="Z41" s="199"/>
      <c r="AA41" s="277"/>
      <c r="AB41" s="504" t="s">
        <v>507</v>
      </c>
      <c r="AC41" s="414">
        <f>IF($AB41="SI",$AA41,0)</f>
        <v>0</v>
      </c>
    </row>
    <row r="42" spans="3:52" ht="15" customHeight="1" x14ac:dyDescent="0.2">
      <c r="C42" s="640"/>
      <c r="D42" s="441">
        <v>2</v>
      </c>
      <c r="E42" s="172"/>
      <c r="F42" s="224"/>
      <c r="G42" s="505" t="s">
        <v>507</v>
      </c>
      <c r="H42" s="415">
        <f>IF(G42="SI",F42,0)</f>
        <v>0</v>
      </c>
      <c r="J42" s="171"/>
      <c r="K42" s="172"/>
      <c r="L42" s="224"/>
      <c r="M42" s="506" t="s">
        <v>507</v>
      </c>
      <c r="N42" s="415">
        <f t="shared" ref="N42:N55" si="10">IF($M42="SI",$L42,0)</f>
        <v>0</v>
      </c>
      <c r="O42" s="171"/>
      <c r="P42" s="173"/>
      <c r="Q42" s="224"/>
      <c r="R42" s="506" t="s">
        <v>507</v>
      </c>
      <c r="S42" s="415">
        <f t="shared" ref="S42:S55" si="11">IF($R42="SI",$Q42,0)</f>
        <v>0</v>
      </c>
      <c r="T42" s="171"/>
      <c r="U42" s="173"/>
      <c r="V42" s="224"/>
      <c r="W42" s="506" t="s">
        <v>507</v>
      </c>
      <c r="X42" s="415">
        <f t="shared" ref="X42:X55" si="12">IF($W42="SI",$V42,0)</f>
        <v>0</v>
      </c>
      <c r="Y42" s="171"/>
      <c r="Z42" s="172"/>
      <c r="AA42" s="276"/>
      <c r="AB42" s="507" t="s">
        <v>507</v>
      </c>
      <c r="AC42" s="415">
        <f t="shared" ref="AC42:AC55" si="13">IF($AB42="SI",$AA42,0)</f>
        <v>0</v>
      </c>
    </row>
    <row r="43" spans="3:52" ht="15" customHeight="1" x14ac:dyDescent="0.2">
      <c r="C43" s="641"/>
      <c r="D43" s="441">
        <v>3</v>
      </c>
      <c r="E43" s="172"/>
      <c r="F43" s="224"/>
      <c r="G43" s="505" t="s">
        <v>507</v>
      </c>
      <c r="H43" s="415">
        <f t="shared" ref="H43:H55" si="14">IF(G43="SI",F43,0)</f>
        <v>0</v>
      </c>
      <c r="J43" s="171"/>
      <c r="K43" s="172"/>
      <c r="L43" s="224"/>
      <c r="M43" s="506" t="s">
        <v>507</v>
      </c>
      <c r="N43" s="415">
        <f t="shared" si="10"/>
        <v>0</v>
      </c>
      <c r="O43" s="171"/>
      <c r="P43" s="173"/>
      <c r="Q43" s="224"/>
      <c r="R43" s="506" t="s">
        <v>507</v>
      </c>
      <c r="S43" s="415">
        <f t="shared" si="11"/>
        <v>0</v>
      </c>
      <c r="T43" s="174"/>
      <c r="U43" s="173"/>
      <c r="V43" s="224"/>
      <c r="W43" s="506" t="s">
        <v>507</v>
      </c>
      <c r="X43" s="415">
        <f t="shared" si="12"/>
        <v>0</v>
      </c>
      <c r="Y43" s="171"/>
      <c r="Z43" s="172"/>
      <c r="AA43" s="276"/>
      <c r="AB43" s="507" t="s">
        <v>507</v>
      </c>
      <c r="AC43" s="415">
        <f t="shared" si="13"/>
        <v>0</v>
      </c>
    </row>
    <row r="44" spans="3:52" ht="15" customHeight="1" x14ac:dyDescent="0.2">
      <c r="C44" s="435" t="s">
        <v>186</v>
      </c>
      <c r="D44" s="441">
        <v>4</v>
      </c>
      <c r="E44" s="172"/>
      <c r="F44" s="224"/>
      <c r="G44" s="505" t="s">
        <v>507</v>
      </c>
      <c r="H44" s="415">
        <f t="shared" si="14"/>
        <v>0</v>
      </c>
      <c r="J44" s="171"/>
      <c r="K44" s="172"/>
      <c r="L44" s="224"/>
      <c r="M44" s="506" t="s">
        <v>507</v>
      </c>
      <c r="N44" s="415">
        <f t="shared" si="10"/>
        <v>0</v>
      </c>
      <c r="O44" s="171"/>
      <c r="P44" s="173"/>
      <c r="Q44" s="224"/>
      <c r="R44" s="506" t="s">
        <v>507</v>
      </c>
      <c r="S44" s="415">
        <f t="shared" si="11"/>
        <v>0</v>
      </c>
      <c r="T44" s="174"/>
      <c r="U44" s="173"/>
      <c r="V44" s="224"/>
      <c r="W44" s="506" t="s">
        <v>507</v>
      </c>
      <c r="X44" s="415">
        <f t="shared" si="12"/>
        <v>0</v>
      </c>
      <c r="Y44" s="171"/>
      <c r="Z44" s="173"/>
      <c r="AA44" s="276"/>
      <c r="AB44" s="507" t="s">
        <v>507</v>
      </c>
      <c r="AC44" s="415">
        <f t="shared" si="13"/>
        <v>0</v>
      </c>
      <c r="AV44" s="48"/>
    </row>
    <row r="45" spans="3:52" ht="15" customHeight="1" x14ac:dyDescent="0.2">
      <c r="C45" s="435" t="s">
        <v>207</v>
      </c>
      <c r="D45" s="441">
        <v>5</v>
      </c>
      <c r="E45" s="172"/>
      <c r="F45" s="224"/>
      <c r="G45" s="505" t="s">
        <v>507</v>
      </c>
      <c r="H45" s="415">
        <f t="shared" si="14"/>
        <v>0</v>
      </c>
      <c r="J45" s="171"/>
      <c r="K45" s="172"/>
      <c r="L45" s="224"/>
      <c r="M45" s="506" t="s">
        <v>507</v>
      </c>
      <c r="N45" s="415">
        <f t="shared" si="10"/>
        <v>0</v>
      </c>
      <c r="O45" s="171"/>
      <c r="P45" s="172"/>
      <c r="Q45" s="224"/>
      <c r="R45" s="506" t="s">
        <v>507</v>
      </c>
      <c r="S45" s="415">
        <f t="shared" si="11"/>
        <v>0</v>
      </c>
      <c r="T45" s="174"/>
      <c r="U45" s="172"/>
      <c r="V45" s="224"/>
      <c r="W45" s="506" t="s">
        <v>507</v>
      </c>
      <c r="X45" s="415">
        <f t="shared" si="12"/>
        <v>0</v>
      </c>
      <c r="Y45" s="171"/>
      <c r="Z45" s="172"/>
      <c r="AA45" s="276"/>
      <c r="AB45" s="507" t="s">
        <v>507</v>
      </c>
      <c r="AC45" s="415">
        <f t="shared" si="13"/>
        <v>0</v>
      </c>
      <c r="AV45" s="48"/>
    </row>
    <row r="46" spans="3:52" ht="15" customHeight="1" x14ac:dyDescent="0.2">
      <c r="C46" s="436"/>
      <c r="D46" s="441"/>
      <c r="E46" s="172"/>
      <c r="F46" s="224"/>
      <c r="G46" s="505" t="s">
        <v>507</v>
      </c>
      <c r="H46" s="415">
        <f t="shared" si="14"/>
        <v>0</v>
      </c>
      <c r="J46" s="171"/>
      <c r="K46" s="172"/>
      <c r="L46" s="224"/>
      <c r="M46" s="506" t="s">
        <v>507</v>
      </c>
      <c r="N46" s="415">
        <f t="shared" si="10"/>
        <v>0</v>
      </c>
      <c r="O46" s="171"/>
      <c r="P46" s="173"/>
      <c r="Q46" s="224"/>
      <c r="R46" s="506" t="s">
        <v>507</v>
      </c>
      <c r="S46" s="415">
        <f t="shared" si="11"/>
        <v>0</v>
      </c>
      <c r="T46" s="174"/>
      <c r="U46" s="173"/>
      <c r="V46" s="224"/>
      <c r="W46" s="506" t="s">
        <v>507</v>
      </c>
      <c r="X46" s="415">
        <f t="shared" si="12"/>
        <v>0</v>
      </c>
      <c r="Y46" s="171"/>
      <c r="Z46" s="172"/>
      <c r="AA46" s="276"/>
      <c r="AB46" s="507" t="s">
        <v>507</v>
      </c>
      <c r="AC46" s="415">
        <f t="shared" si="13"/>
        <v>0</v>
      </c>
      <c r="AV46" s="48"/>
    </row>
    <row r="47" spans="3:52" ht="15" customHeight="1" x14ac:dyDescent="0.2">
      <c r="C47" s="437"/>
      <c r="D47" s="441"/>
      <c r="E47" s="172"/>
      <c r="F47" s="224"/>
      <c r="G47" s="505" t="s">
        <v>507</v>
      </c>
      <c r="H47" s="415">
        <f t="shared" si="14"/>
        <v>0</v>
      </c>
      <c r="J47" s="171"/>
      <c r="K47" s="172"/>
      <c r="L47" s="224"/>
      <c r="M47" s="506" t="s">
        <v>507</v>
      </c>
      <c r="N47" s="415">
        <f t="shared" si="10"/>
        <v>0</v>
      </c>
      <c r="O47" s="171"/>
      <c r="P47" s="173"/>
      <c r="Q47" s="224"/>
      <c r="R47" s="506" t="s">
        <v>507</v>
      </c>
      <c r="S47" s="415">
        <f t="shared" si="11"/>
        <v>0</v>
      </c>
      <c r="T47" s="174"/>
      <c r="U47" s="173"/>
      <c r="V47" s="224"/>
      <c r="W47" s="506" t="s">
        <v>507</v>
      </c>
      <c r="X47" s="415">
        <f t="shared" si="12"/>
        <v>0</v>
      </c>
      <c r="Y47" s="171"/>
      <c r="Z47" s="172"/>
      <c r="AA47" s="276"/>
      <c r="AB47" s="507" t="s">
        <v>507</v>
      </c>
      <c r="AC47" s="415">
        <f t="shared" si="13"/>
        <v>0</v>
      </c>
      <c r="AV47" s="48"/>
    </row>
    <row r="48" spans="3:52" ht="15" customHeight="1" x14ac:dyDescent="0.2">
      <c r="C48" s="437"/>
      <c r="D48" s="441"/>
      <c r="E48" s="172"/>
      <c r="F48" s="224"/>
      <c r="G48" s="505" t="s">
        <v>507</v>
      </c>
      <c r="H48" s="415">
        <f t="shared" si="14"/>
        <v>0</v>
      </c>
      <c r="J48" s="171"/>
      <c r="K48" s="172"/>
      <c r="L48" s="224"/>
      <c r="M48" s="506" t="s">
        <v>507</v>
      </c>
      <c r="N48" s="415">
        <f t="shared" si="10"/>
        <v>0</v>
      </c>
      <c r="O48" s="171"/>
      <c r="P48" s="173"/>
      <c r="Q48" s="224"/>
      <c r="R48" s="506" t="s">
        <v>507</v>
      </c>
      <c r="S48" s="415">
        <f t="shared" si="11"/>
        <v>0</v>
      </c>
      <c r="T48" s="174"/>
      <c r="U48" s="173"/>
      <c r="V48" s="224"/>
      <c r="W48" s="506" t="s">
        <v>507</v>
      </c>
      <c r="X48" s="415">
        <f t="shared" si="12"/>
        <v>0</v>
      </c>
      <c r="Y48" s="171"/>
      <c r="Z48" s="173"/>
      <c r="AA48" s="276"/>
      <c r="AB48" s="507" t="s">
        <v>507</v>
      </c>
      <c r="AC48" s="415">
        <f t="shared" si="13"/>
        <v>0</v>
      </c>
      <c r="AV48" s="48"/>
    </row>
    <row r="49" spans="3:52" ht="15" customHeight="1" x14ac:dyDescent="0.2">
      <c r="C49" s="437"/>
      <c r="D49" s="441"/>
      <c r="E49" s="172"/>
      <c r="F49" s="224"/>
      <c r="G49" s="505" t="s">
        <v>507</v>
      </c>
      <c r="H49" s="415">
        <f t="shared" si="14"/>
        <v>0</v>
      </c>
      <c r="J49" s="171"/>
      <c r="K49" s="172"/>
      <c r="L49" s="224"/>
      <c r="M49" s="506" t="s">
        <v>507</v>
      </c>
      <c r="N49" s="415">
        <f t="shared" si="10"/>
        <v>0</v>
      </c>
      <c r="O49" s="171"/>
      <c r="P49" s="173"/>
      <c r="Q49" s="224"/>
      <c r="R49" s="506" t="s">
        <v>507</v>
      </c>
      <c r="S49" s="415">
        <f t="shared" si="11"/>
        <v>0</v>
      </c>
      <c r="T49" s="174"/>
      <c r="U49" s="173"/>
      <c r="V49" s="224"/>
      <c r="W49" s="506" t="s">
        <v>507</v>
      </c>
      <c r="X49" s="415">
        <f t="shared" si="12"/>
        <v>0</v>
      </c>
      <c r="Y49" s="171"/>
      <c r="Z49" s="172"/>
      <c r="AA49" s="276"/>
      <c r="AB49" s="507" t="s">
        <v>507</v>
      </c>
      <c r="AC49" s="415">
        <f t="shared" si="13"/>
        <v>0</v>
      </c>
      <c r="AV49" s="48"/>
    </row>
    <row r="50" spans="3:52" ht="15" customHeight="1" x14ac:dyDescent="0.2">
      <c r="C50" s="437"/>
      <c r="D50" s="441"/>
      <c r="E50" s="172"/>
      <c r="F50" s="224"/>
      <c r="G50" s="505" t="s">
        <v>507</v>
      </c>
      <c r="H50" s="415">
        <f t="shared" si="14"/>
        <v>0</v>
      </c>
      <c r="J50" s="171"/>
      <c r="K50" s="172"/>
      <c r="L50" s="224"/>
      <c r="M50" s="506" t="s">
        <v>507</v>
      </c>
      <c r="N50" s="415">
        <f t="shared" si="10"/>
        <v>0</v>
      </c>
      <c r="O50" s="171"/>
      <c r="P50" s="173"/>
      <c r="Q50" s="224"/>
      <c r="R50" s="506" t="s">
        <v>507</v>
      </c>
      <c r="S50" s="415">
        <f t="shared" si="11"/>
        <v>0</v>
      </c>
      <c r="T50" s="174"/>
      <c r="U50" s="173"/>
      <c r="V50" s="224"/>
      <c r="W50" s="506" t="s">
        <v>507</v>
      </c>
      <c r="X50" s="415">
        <f t="shared" si="12"/>
        <v>0</v>
      </c>
      <c r="Y50" s="171"/>
      <c r="Z50" s="172"/>
      <c r="AA50" s="276"/>
      <c r="AB50" s="507" t="s">
        <v>507</v>
      </c>
      <c r="AC50" s="415">
        <f t="shared" si="13"/>
        <v>0</v>
      </c>
    </row>
    <row r="51" spans="3:52" ht="15" customHeight="1" x14ac:dyDescent="0.2">
      <c r="C51" s="437"/>
      <c r="D51" s="441"/>
      <c r="E51" s="172"/>
      <c r="F51" s="224"/>
      <c r="G51" s="505" t="s">
        <v>507</v>
      </c>
      <c r="H51" s="415">
        <f t="shared" si="14"/>
        <v>0</v>
      </c>
      <c r="J51" s="171"/>
      <c r="K51" s="172"/>
      <c r="L51" s="224"/>
      <c r="M51" s="506" t="s">
        <v>507</v>
      </c>
      <c r="N51" s="415">
        <f t="shared" si="10"/>
        <v>0</v>
      </c>
      <c r="O51" s="171"/>
      <c r="P51" s="173"/>
      <c r="Q51" s="224"/>
      <c r="R51" s="506" t="s">
        <v>507</v>
      </c>
      <c r="S51" s="415">
        <f t="shared" si="11"/>
        <v>0</v>
      </c>
      <c r="T51" s="174"/>
      <c r="U51" s="173"/>
      <c r="V51" s="224"/>
      <c r="W51" s="506" t="s">
        <v>507</v>
      </c>
      <c r="X51" s="415">
        <f t="shared" si="12"/>
        <v>0</v>
      </c>
      <c r="Y51" s="171"/>
      <c r="Z51" s="172"/>
      <c r="AA51" s="276"/>
      <c r="AB51" s="507" t="s">
        <v>507</v>
      </c>
      <c r="AC51" s="415">
        <f t="shared" si="13"/>
        <v>0</v>
      </c>
      <c r="AV51" s="48"/>
    </row>
    <row r="52" spans="3:52" ht="15" customHeight="1" x14ac:dyDescent="0.2">
      <c r="C52" s="437"/>
      <c r="D52" s="441"/>
      <c r="E52" s="172"/>
      <c r="F52" s="224"/>
      <c r="G52" s="505" t="s">
        <v>507</v>
      </c>
      <c r="H52" s="415">
        <f t="shared" si="14"/>
        <v>0</v>
      </c>
      <c r="J52" s="171"/>
      <c r="K52" s="172"/>
      <c r="L52" s="224"/>
      <c r="M52" s="506" t="s">
        <v>507</v>
      </c>
      <c r="N52" s="415">
        <f t="shared" si="10"/>
        <v>0</v>
      </c>
      <c r="O52" s="171"/>
      <c r="P52" s="173"/>
      <c r="Q52" s="224"/>
      <c r="R52" s="506" t="s">
        <v>507</v>
      </c>
      <c r="S52" s="415">
        <f t="shared" si="11"/>
        <v>0</v>
      </c>
      <c r="T52" s="174"/>
      <c r="U52" s="173"/>
      <c r="V52" s="224"/>
      <c r="W52" s="506" t="s">
        <v>507</v>
      </c>
      <c r="X52" s="415">
        <f t="shared" si="12"/>
        <v>0</v>
      </c>
      <c r="Y52" s="171"/>
      <c r="Z52" s="172"/>
      <c r="AA52" s="276"/>
      <c r="AB52" s="507" t="s">
        <v>507</v>
      </c>
      <c r="AC52" s="415">
        <f t="shared" si="13"/>
        <v>0</v>
      </c>
      <c r="AV52" s="48"/>
    </row>
    <row r="53" spans="3:52" ht="15" customHeight="1" x14ac:dyDescent="0.2">
      <c r="C53" s="437"/>
      <c r="D53" s="441"/>
      <c r="E53" s="172"/>
      <c r="F53" s="224"/>
      <c r="G53" s="505" t="s">
        <v>507</v>
      </c>
      <c r="H53" s="415">
        <f t="shared" si="14"/>
        <v>0</v>
      </c>
      <c r="J53" s="171"/>
      <c r="K53" s="172"/>
      <c r="L53" s="224"/>
      <c r="M53" s="506" t="s">
        <v>507</v>
      </c>
      <c r="N53" s="415">
        <f t="shared" si="10"/>
        <v>0</v>
      </c>
      <c r="O53" s="171"/>
      <c r="P53" s="173"/>
      <c r="Q53" s="224"/>
      <c r="R53" s="506" t="s">
        <v>507</v>
      </c>
      <c r="S53" s="415">
        <f t="shared" si="11"/>
        <v>0</v>
      </c>
      <c r="T53" s="174"/>
      <c r="U53" s="173"/>
      <c r="V53" s="224"/>
      <c r="W53" s="506" t="s">
        <v>507</v>
      </c>
      <c r="X53" s="415">
        <f t="shared" si="12"/>
        <v>0</v>
      </c>
      <c r="Y53" s="171"/>
      <c r="Z53" s="172"/>
      <c r="AA53" s="276"/>
      <c r="AB53" s="507" t="s">
        <v>507</v>
      </c>
      <c r="AC53" s="415">
        <f t="shared" si="13"/>
        <v>0</v>
      </c>
    </row>
    <row r="54" spans="3:52" ht="15" customHeight="1" x14ac:dyDescent="0.2">
      <c r="C54" s="437"/>
      <c r="D54" s="441"/>
      <c r="E54" s="172"/>
      <c r="F54" s="224"/>
      <c r="G54" s="505" t="s">
        <v>507</v>
      </c>
      <c r="H54" s="415">
        <f t="shared" si="14"/>
        <v>0</v>
      </c>
      <c r="J54" s="171"/>
      <c r="K54" s="172"/>
      <c r="L54" s="224"/>
      <c r="M54" s="506" t="s">
        <v>507</v>
      </c>
      <c r="N54" s="415">
        <f t="shared" si="10"/>
        <v>0</v>
      </c>
      <c r="O54" s="171"/>
      <c r="P54" s="173"/>
      <c r="Q54" s="224"/>
      <c r="R54" s="506" t="s">
        <v>507</v>
      </c>
      <c r="S54" s="415">
        <f t="shared" si="11"/>
        <v>0</v>
      </c>
      <c r="T54" s="174"/>
      <c r="U54" s="173"/>
      <c r="V54" s="224"/>
      <c r="W54" s="506" t="s">
        <v>507</v>
      </c>
      <c r="X54" s="415">
        <f t="shared" si="12"/>
        <v>0</v>
      </c>
      <c r="Y54" s="171"/>
      <c r="Z54" s="173"/>
      <c r="AA54" s="276"/>
      <c r="AB54" s="507" t="s">
        <v>507</v>
      </c>
      <c r="AC54" s="415">
        <f t="shared" si="13"/>
        <v>0</v>
      </c>
      <c r="AS54" s="165"/>
      <c r="AY54" s="636" t="s">
        <v>31</v>
      </c>
      <c r="AZ54" s="637"/>
    </row>
    <row r="55" spans="3:52" ht="15" customHeight="1" thickBot="1" x14ac:dyDescent="0.25">
      <c r="C55" s="437"/>
      <c r="D55" s="441"/>
      <c r="E55" s="172"/>
      <c r="F55" s="224"/>
      <c r="G55" s="508" t="s">
        <v>507</v>
      </c>
      <c r="H55" s="416">
        <f t="shared" si="14"/>
        <v>0</v>
      </c>
      <c r="J55" s="175"/>
      <c r="K55" s="176"/>
      <c r="L55" s="225"/>
      <c r="M55" s="506" t="s">
        <v>507</v>
      </c>
      <c r="N55" s="415">
        <f t="shared" si="10"/>
        <v>0</v>
      </c>
      <c r="O55" s="177"/>
      <c r="P55" s="178"/>
      <c r="Q55" s="225"/>
      <c r="R55" s="506" t="s">
        <v>507</v>
      </c>
      <c r="S55" s="415">
        <f t="shared" si="11"/>
        <v>0</v>
      </c>
      <c r="T55" s="177"/>
      <c r="U55" s="178"/>
      <c r="V55" s="225"/>
      <c r="W55" s="508" t="s">
        <v>507</v>
      </c>
      <c r="X55" s="415">
        <f t="shared" si="12"/>
        <v>0</v>
      </c>
      <c r="Y55" s="175"/>
      <c r="Z55" s="178"/>
      <c r="AA55" s="278"/>
      <c r="AB55" s="507" t="s">
        <v>507</v>
      </c>
      <c r="AC55" s="415">
        <f t="shared" si="13"/>
        <v>0</v>
      </c>
      <c r="AE55" s="179" t="s">
        <v>90</v>
      </c>
      <c r="AF55" s="180" t="s">
        <v>91</v>
      </c>
      <c r="AG55" s="180" t="s">
        <v>92</v>
      </c>
      <c r="AH55" s="180" t="s">
        <v>93</v>
      </c>
      <c r="AI55" s="180" t="s">
        <v>94</v>
      </c>
      <c r="AJ55" s="184"/>
      <c r="AK55" s="187"/>
      <c r="AL55" s="192" t="s">
        <v>111</v>
      </c>
      <c r="AM55" s="180" t="s">
        <v>115</v>
      </c>
      <c r="AN55" s="191" t="s">
        <v>118</v>
      </c>
      <c r="AO55" s="190" t="s">
        <v>121</v>
      </c>
      <c r="AP55" s="193" t="s">
        <v>31</v>
      </c>
      <c r="AQ55" s="187"/>
      <c r="AR55" s="165"/>
      <c r="AS55" s="182"/>
      <c r="AT55" s="182"/>
      <c r="AY55" s="268" t="s">
        <v>248</v>
      </c>
      <c r="AZ55" s="269" t="s">
        <v>249</v>
      </c>
    </row>
    <row r="56" spans="3:52" ht="20.100000000000001" customHeight="1" thickTop="1" thickBot="1" x14ac:dyDescent="0.25">
      <c r="C56" s="438"/>
      <c r="D56" s="443"/>
      <c r="E56" s="439" t="s">
        <v>195</v>
      </c>
      <c r="F56" s="401">
        <f>SUM(F41:F55)</f>
        <v>0</v>
      </c>
      <c r="G56" s="423"/>
      <c r="H56" s="417">
        <f>SUM(H41:H55)</f>
        <v>0</v>
      </c>
      <c r="I56" s="204"/>
      <c r="J56" s="402" t="s">
        <v>111</v>
      </c>
      <c r="K56" s="413" t="s">
        <v>196</v>
      </c>
      <c r="L56" s="403">
        <f>SUM(L41:L55)</f>
        <v>0</v>
      </c>
      <c r="M56" s="426"/>
      <c r="N56" s="418">
        <f>SUM(N41:N55)</f>
        <v>0</v>
      </c>
      <c r="O56" s="404" t="s">
        <v>115</v>
      </c>
      <c r="P56" s="405" t="s">
        <v>196</v>
      </c>
      <c r="Q56" s="406">
        <f>SUM(Q41:Q55)</f>
        <v>0</v>
      </c>
      <c r="R56" s="427"/>
      <c r="S56" s="421">
        <f>SUM(S41:S55)</f>
        <v>0</v>
      </c>
      <c r="T56" s="407" t="s">
        <v>118</v>
      </c>
      <c r="U56" s="412" t="s">
        <v>196</v>
      </c>
      <c r="V56" s="409">
        <f>SUM(V41:V55)</f>
        <v>0</v>
      </c>
      <c r="W56" s="429"/>
      <c r="X56" s="419">
        <f>SUM(X41:X55)</f>
        <v>0</v>
      </c>
      <c r="Y56" s="408" t="s">
        <v>121</v>
      </c>
      <c r="Z56" s="411" t="s">
        <v>196</v>
      </c>
      <c r="AA56" s="410">
        <f>SUM(AA41:AA55)</f>
        <v>0</v>
      </c>
      <c r="AB56" s="431"/>
      <c r="AC56" s="420">
        <f>SUM(AC41:AC55)</f>
        <v>0</v>
      </c>
      <c r="AE56" s="183">
        <f>IF(AT56=1,F56,"")</f>
        <v>0</v>
      </c>
      <c r="AF56" s="183" t="str">
        <f>IF(AT56=2,F56,"")</f>
        <v/>
      </c>
      <c r="AG56" s="183" t="str">
        <f>IF(AT56=3,F56,"")</f>
        <v/>
      </c>
      <c r="AH56" s="183" t="str">
        <f>IF(AT56=4,F56,"")</f>
        <v/>
      </c>
      <c r="AI56" s="183" t="str">
        <f>IF(AT56=5,F56,"")</f>
        <v/>
      </c>
      <c r="AL56" s="183">
        <f>L56</f>
        <v>0</v>
      </c>
      <c r="AM56" s="183">
        <f>Q56</f>
        <v>0</v>
      </c>
      <c r="AN56" s="183">
        <f>V56</f>
        <v>0</v>
      </c>
      <c r="AO56" s="183">
        <f>AA56</f>
        <v>0</v>
      </c>
      <c r="AP56" s="183">
        <f>L56+Q56+V56+AA56</f>
        <v>0</v>
      </c>
      <c r="AR56" s="181"/>
      <c r="AS56" s="2" t="str">
        <f>VLOOKUP(F56,$AR$7:$AS$11,2)</f>
        <v>&lt; 95</v>
      </c>
      <c r="AT56" s="46">
        <f>VLOOKUP(F56,$AR$7:$AT$11,3)</f>
        <v>1</v>
      </c>
      <c r="AU56" s="184"/>
      <c r="AW56" s="184"/>
      <c r="AY56" s="270">
        <f>H56</f>
        <v>0</v>
      </c>
      <c r="AZ56" s="270">
        <f>N56+S56+X56+AC56</f>
        <v>0</v>
      </c>
    </row>
    <row r="57" spans="3:52" ht="15" customHeight="1" thickBot="1" x14ac:dyDescent="0.25">
      <c r="H57" s="263"/>
      <c r="I57" s="433"/>
    </row>
    <row r="58" spans="3:52" ht="15" customHeight="1" x14ac:dyDescent="0.2">
      <c r="C58" s="639">
        <v>3</v>
      </c>
      <c r="D58" s="440">
        <v>1</v>
      </c>
      <c r="E58" s="199"/>
      <c r="F58" s="223"/>
      <c r="G58" s="502" t="s">
        <v>507</v>
      </c>
      <c r="H58" s="414">
        <f>IF(G58="SI",F58,0)</f>
        <v>0</v>
      </c>
      <c r="I58" s="434"/>
      <c r="J58" s="198"/>
      <c r="K58" s="199"/>
      <c r="L58" s="223"/>
      <c r="M58" s="503" t="s">
        <v>507</v>
      </c>
      <c r="N58" s="414">
        <f>IF($M58="SI",$L58,0)</f>
        <v>0</v>
      </c>
      <c r="O58" s="198"/>
      <c r="P58" s="199"/>
      <c r="Q58" s="223"/>
      <c r="R58" s="503" t="s">
        <v>507</v>
      </c>
      <c r="S58" s="414">
        <f>IF($R58="SI",$Q58,0)</f>
        <v>0</v>
      </c>
      <c r="T58" s="198"/>
      <c r="U58" s="199"/>
      <c r="V58" s="223"/>
      <c r="W58" s="503" t="s">
        <v>507</v>
      </c>
      <c r="X58" s="414">
        <f>IF($W58="SI",$V58,0)</f>
        <v>0</v>
      </c>
      <c r="Y58" s="198"/>
      <c r="Z58" s="199"/>
      <c r="AA58" s="277"/>
      <c r="AB58" s="504" t="s">
        <v>507</v>
      </c>
      <c r="AC58" s="414">
        <f>IF($AB58="SI",$AA58,0)</f>
        <v>0</v>
      </c>
    </row>
    <row r="59" spans="3:52" ht="15" customHeight="1" x14ac:dyDescent="0.2">
      <c r="C59" s="640"/>
      <c r="D59" s="441">
        <v>2</v>
      </c>
      <c r="E59" s="172"/>
      <c r="F59" s="224"/>
      <c r="G59" s="505" t="s">
        <v>507</v>
      </c>
      <c r="H59" s="415">
        <f>IF(G59="SI",F59,0)</f>
        <v>0</v>
      </c>
      <c r="J59" s="171"/>
      <c r="K59" s="172"/>
      <c r="L59" s="224"/>
      <c r="M59" s="506" t="s">
        <v>507</v>
      </c>
      <c r="N59" s="415">
        <f t="shared" ref="N59:N72" si="15">IF($M59="SI",$L59,0)</f>
        <v>0</v>
      </c>
      <c r="O59" s="171"/>
      <c r="P59" s="173"/>
      <c r="Q59" s="224"/>
      <c r="R59" s="506" t="s">
        <v>507</v>
      </c>
      <c r="S59" s="415">
        <f t="shared" ref="S59:S72" si="16">IF($R59="SI",$Q59,0)</f>
        <v>0</v>
      </c>
      <c r="T59" s="171"/>
      <c r="U59" s="173"/>
      <c r="V59" s="224"/>
      <c r="W59" s="506" t="s">
        <v>507</v>
      </c>
      <c r="X59" s="415">
        <f t="shared" ref="X59:X72" si="17">IF($W59="SI",$V59,0)</f>
        <v>0</v>
      </c>
      <c r="Y59" s="171"/>
      <c r="Z59" s="172"/>
      <c r="AA59" s="276"/>
      <c r="AB59" s="507" t="s">
        <v>507</v>
      </c>
      <c r="AC59" s="415">
        <f t="shared" ref="AC59:AC72" si="18">IF($AB59="SI",$AA59,0)</f>
        <v>0</v>
      </c>
    </row>
    <row r="60" spans="3:52" ht="15" customHeight="1" x14ac:dyDescent="0.2">
      <c r="C60" s="641"/>
      <c r="D60" s="441">
        <v>3</v>
      </c>
      <c r="E60" s="172"/>
      <c r="F60" s="224"/>
      <c r="G60" s="505" t="s">
        <v>507</v>
      </c>
      <c r="H60" s="415">
        <f t="shared" ref="H60:H72" si="19">IF(G60="SI",F60,0)</f>
        <v>0</v>
      </c>
      <c r="J60" s="171"/>
      <c r="K60" s="172"/>
      <c r="L60" s="224"/>
      <c r="M60" s="506" t="s">
        <v>507</v>
      </c>
      <c r="N60" s="415">
        <f t="shared" si="15"/>
        <v>0</v>
      </c>
      <c r="O60" s="171"/>
      <c r="P60" s="173"/>
      <c r="Q60" s="224"/>
      <c r="R60" s="506" t="s">
        <v>507</v>
      </c>
      <c r="S60" s="415">
        <f t="shared" si="16"/>
        <v>0</v>
      </c>
      <c r="T60" s="174"/>
      <c r="U60" s="173"/>
      <c r="V60" s="224"/>
      <c r="W60" s="506" t="s">
        <v>507</v>
      </c>
      <c r="X60" s="415">
        <f t="shared" si="17"/>
        <v>0</v>
      </c>
      <c r="Y60" s="171"/>
      <c r="Z60" s="172"/>
      <c r="AA60" s="276"/>
      <c r="AB60" s="507" t="s">
        <v>507</v>
      </c>
      <c r="AC60" s="415">
        <f t="shared" si="18"/>
        <v>0</v>
      </c>
    </row>
    <row r="61" spans="3:52" ht="15" customHeight="1" x14ac:dyDescent="0.2">
      <c r="C61" s="435" t="s">
        <v>186</v>
      </c>
      <c r="D61" s="441">
        <v>4</v>
      </c>
      <c r="E61" s="172"/>
      <c r="F61" s="224"/>
      <c r="G61" s="505" t="s">
        <v>507</v>
      </c>
      <c r="H61" s="415">
        <f t="shared" si="19"/>
        <v>0</v>
      </c>
      <c r="J61" s="171"/>
      <c r="K61" s="172"/>
      <c r="L61" s="224"/>
      <c r="M61" s="506" t="s">
        <v>507</v>
      </c>
      <c r="N61" s="415">
        <f t="shared" si="15"/>
        <v>0</v>
      </c>
      <c r="O61" s="171"/>
      <c r="P61" s="173"/>
      <c r="Q61" s="224"/>
      <c r="R61" s="506" t="s">
        <v>507</v>
      </c>
      <c r="S61" s="415">
        <f t="shared" si="16"/>
        <v>0</v>
      </c>
      <c r="T61" s="174"/>
      <c r="U61" s="173"/>
      <c r="V61" s="224"/>
      <c r="W61" s="506" t="s">
        <v>507</v>
      </c>
      <c r="X61" s="415">
        <f t="shared" si="17"/>
        <v>0</v>
      </c>
      <c r="Y61" s="171"/>
      <c r="Z61" s="173"/>
      <c r="AA61" s="276"/>
      <c r="AB61" s="507" t="s">
        <v>507</v>
      </c>
      <c r="AC61" s="415">
        <f t="shared" si="18"/>
        <v>0</v>
      </c>
    </row>
    <row r="62" spans="3:52" ht="15" customHeight="1" x14ac:dyDescent="0.2">
      <c r="C62" s="435" t="s">
        <v>207</v>
      </c>
      <c r="D62" s="441">
        <v>5</v>
      </c>
      <c r="E62" s="172"/>
      <c r="F62" s="224"/>
      <c r="G62" s="505" t="s">
        <v>507</v>
      </c>
      <c r="H62" s="415">
        <f t="shared" si="19"/>
        <v>0</v>
      </c>
      <c r="J62" s="171"/>
      <c r="K62" s="172"/>
      <c r="L62" s="224"/>
      <c r="M62" s="506" t="s">
        <v>507</v>
      </c>
      <c r="N62" s="415">
        <f t="shared" si="15"/>
        <v>0</v>
      </c>
      <c r="O62" s="171"/>
      <c r="P62" s="172"/>
      <c r="Q62" s="224"/>
      <c r="R62" s="506" t="s">
        <v>507</v>
      </c>
      <c r="S62" s="415">
        <f t="shared" si="16"/>
        <v>0</v>
      </c>
      <c r="T62" s="174"/>
      <c r="U62" s="172"/>
      <c r="V62" s="224"/>
      <c r="W62" s="506" t="s">
        <v>507</v>
      </c>
      <c r="X62" s="415">
        <f t="shared" si="17"/>
        <v>0</v>
      </c>
      <c r="Y62" s="171"/>
      <c r="Z62" s="172"/>
      <c r="AA62" s="276"/>
      <c r="AB62" s="507" t="s">
        <v>507</v>
      </c>
      <c r="AC62" s="415">
        <f t="shared" si="18"/>
        <v>0</v>
      </c>
    </row>
    <row r="63" spans="3:52" ht="15" customHeight="1" x14ac:dyDescent="0.2">
      <c r="C63" s="436"/>
      <c r="D63" s="441"/>
      <c r="E63" s="172"/>
      <c r="F63" s="224"/>
      <c r="G63" s="505" t="s">
        <v>507</v>
      </c>
      <c r="H63" s="415">
        <f t="shared" si="19"/>
        <v>0</v>
      </c>
      <c r="J63" s="171"/>
      <c r="K63" s="172"/>
      <c r="L63" s="224"/>
      <c r="M63" s="506" t="s">
        <v>507</v>
      </c>
      <c r="N63" s="415">
        <f t="shared" si="15"/>
        <v>0</v>
      </c>
      <c r="O63" s="171"/>
      <c r="P63" s="173"/>
      <c r="Q63" s="224"/>
      <c r="R63" s="506" t="s">
        <v>507</v>
      </c>
      <c r="S63" s="415">
        <f t="shared" si="16"/>
        <v>0</v>
      </c>
      <c r="T63" s="174"/>
      <c r="U63" s="173"/>
      <c r="V63" s="224"/>
      <c r="W63" s="506" t="s">
        <v>507</v>
      </c>
      <c r="X63" s="415">
        <f t="shared" si="17"/>
        <v>0</v>
      </c>
      <c r="Y63" s="171"/>
      <c r="Z63" s="172"/>
      <c r="AA63" s="276"/>
      <c r="AB63" s="507" t="s">
        <v>507</v>
      </c>
      <c r="AC63" s="415">
        <f t="shared" si="18"/>
        <v>0</v>
      </c>
    </row>
    <row r="64" spans="3:52" ht="15" customHeight="1" x14ac:dyDescent="0.2">
      <c r="C64" s="437"/>
      <c r="D64" s="441"/>
      <c r="E64" s="172"/>
      <c r="F64" s="224"/>
      <c r="G64" s="505" t="s">
        <v>507</v>
      </c>
      <c r="H64" s="415">
        <f t="shared" si="19"/>
        <v>0</v>
      </c>
      <c r="J64" s="171"/>
      <c r="K64" s="172"/>
      <c r="L64" s="224"/>
      <c r="M64" s="506" t="s">
        <v>507</v>
      </c>
      <c r="N64" s="415">
        <f t="shared" si="15"/>
        <v>0</v>
      </c>
      <c r="O64" s="171"/>
      <c r="P64" s="173"/>
      <c r="Q64" s="224"/>
      <c r="R64" s="506" t="s">
        <v>507</v>
      </c>
      <c r="S64" s="415">
        <f t="shared" si="16"/>
        <v>0</v>
      </c>
      <c r="T64" s="174"/>
      <c r="U64" s="173"/>
      <c r="V64" s="224"/>
      <c r="W64" s="506" t="s">
        <v>507</v>
      </c>
      <c r="X64" s="415">
        <f t="shared" si="17"/>
        <v>0</v>
      </c>
      <c r="Y64" s="171"/>
      <c r="Z64" s="172"/>
      <c r="AA64" s="276"/>
      <c r="AB64" s="507" t="s">
        <v>507</v>
      </c>
      <c r="AC64" s="415">
        <f t="shared" si="18"/>
        <v>0</v>
      </c>
    </row>
    <row r="65" spans="3:52" ht="15" customHeight="1" x14ac:dyDescent="0.2">
      <c r="C65" s="437"/>
      <c r="D65" s="441"/>
      <c r="E65" s="172"/>
      <c r="F65" s="224"/>
      <c r="G65" s="505" t="s">
        <v>507</v>
      </c>
      <c r="H65" s="415">
        <f t="shared" si="19"/>
        <v>0</v>
      </c>
      <c r="J65" s="171"/>
      <c r="K65" s="172"/>
      <c r="L65" s="224"/>
      <c r="M65" s="506" t="s">
        <v>507</v>
      </c>
      <c r="N65" s="415">
        <f t="shared" si="15"/>
        <v>0</v>
      </c>
      <c r="O65" s="171"/>
      <c r="P65" s="173"/>
      <c r="Q65" s="224"/>
      <c r="R65" s="506" t="s">
        <v>507</v>
      </c>
      <c r="S65" s="415">
        <f t="shared" si="16"/>
        <v>0</v>
      </c>
      <c r="T65" s="174"/>
      <c r="U65" s="173"/>
      <c r="V65" s="224"/>
      <c r="W65" s="506" t="s">
        <v>507</v>
      </c>
      <c r="X65" s="415">
        <f t="shared" si="17"/>
        <v>0</v>
      </c>
      <c r="Y65" s="171"/>
      <c r="Z65" s="173"/>
      <c r="AA65" s="276"/>
      <c r="AB65" s="507" t="s">
        <v>507</v>
      </c>
      <c r="AC65" s="415">
        <f t="shared" si="18"/>
        <v>0</v>
      </c>
      <c r="AV65" s="48"/>
    </row>
    <row r="66" spans="3:52" ht="15" customHeight="1" x14ac:dyDescent="0.2">
      <c r="C66" s="437"/>
      <c r="D66" s="441"/>
      <c r="E66" s="172"/>
      <c r="F66" s="224"/>
      <c r="G66" s="505" t="s">
        <v>507</v>
      </c>
      <c r="H66" s="415">
        <f t="shared" si="19"/>
        <v>0</v>
      </c>
      <c r="J66" s="171"/>
      <c r="K66" s="172"/>
      <c r="L66" s="224"/>
      <c r="M66" s="506" t="s">
        <v>507</v>
      </c>
      <c r="N66" s="415">
        <f t="shared" si="15"/>
        <v>0</v>
      </c>
      <c r="O66" s="171"/>
      <c r="P66" s="173"/>
      <c r="Q66" s="224"/>
      <c r="R66" s="506" t="s">
        <v>507</v>
      </c>
      <c r="S66" s="415">
        <f t="shared" si="16"/>
        <v>0</v>
      </c>
      <c r="T66" s="174"/>
      <c r="U66" s="173"/>
      <c r="V66" s="224"/>
      <c r="W66" s="506" t="s">
        <v>507</v>
      </c>
      <c r="X66" s="415">
        <f t="shared" si="17"/>
        <v>0</v>
      </c>
      <c r="Y66" s="171"/>
      <c r="Z66" s="172"/>
      <c r="AA66" s="276"/>
      <c r="AB66" s="507" t="s">
        <v>507</v>
      </c>
      <c r="AC66" s="415">
        <f t="shared" si="18"/>
        <v>0</v>
      </c>
    </row>
    <row r="67" spans="3:52" ht="15" customHeight="1" x14ac:dyDescent="0.2">
      <c r="C67" s="437"/>
      <c r="D67" s="441"/>
      <c r="E67" s="172"/>
      <c r="F67" s="224"/>
      <c r="G67" s="505" t="s">
        <v>507</v>
      </c>
      <c r="H67" s="415">
        <f t="shared" si="19"/>
        <v>0</v>
      </c>
      <c r="J67" s="171"/>
      <c r="K67" s="172"/>
      <c r="L67" s="224"/>
      <c r="M67" s="506" t="s">
        <v>507</v>
      </c>
      <c r="N67" s="415">
        <f t="shared" si="15"/>
        <v>0</v>
      </c>
      <c r="O67" s="171"/>
      <c r="P67" s="173"/>
      <c r="Q67" s="224"/>
      <c r="R67" s="506" t="s">
        <v>507</v>
      </c>
      <c r="S67" s="415">
        <f t="shared" si="16"/>
        <v>0</v>
      </c>
      <c r="T67" s="174"/>
      <c r="U67" s="173"/>
      <c r="V67" s="224"/>
      <c r="W67" s="506" t="s">
        <v>507</v>
      </c>
      <c r="X67" s="415">
        <f t="shared" si="17"/>
        <v>0</v>
      </c>
      <c r="Y67" s="171"/>
      <c r="Z67" s="172"/>
      <c r="AA67" s="276"/>
      <c r="AB67" s="507" t="s">
        <v>507</v>
      </c>
      <c r="AC67" s="415">
        <f t="shared" si="18"/>
        <v>0</v>
      </c>
    </row>
    <row r="68" spans="3:52" ht="15" customHeight="1" x14ac:dyDescent="0.2">
      <c r="C68" s="437"/>
      <c r="D68" s="441"/>
      <c r="E68" s="172"/>
      <c r="F68" s="224"/>
      <c r="G68" s="505" t="s">
        <v>507</v>
      </c>
      <c r="H68" s="415">
        <f t="shared" si="19"/>
        <v>0</v>
      </c>
      <c r="J68" s="171"/>
      <c r="K68" s="172"/>
      <c r="L68" s="224"/>
      <c r="M68" s="506" t="s">
        <v>507</v>
      </c>
      <c r="N68" s="415">
        <f t="shared" si="15"/>
        <v>0</v>
      </c>
      <c r="O68" s="171"/>
      <c r="P68" s="173"/>
      <c r="Q68" s="224"/>
      <c r="R68" s="506" t="s">
        <v>507</v>
      </c>
      <c r="S68" s="415">
        <f t="shared" si="16"/>
        <v>0</v>
      </c>
      <c r="T68" s="174"/>
      <c r="U68" s="173"/>
      <c r="V68" s="224"/>
      <c r="W68" s="506" t="s">
        <v>507</v>
      </c>
      <c r="X68" s="415">
        <f t="shared" si="17"/>
        <v>0</v>
      </c>
      <c r="Y68" s="171"/>
      <c r="Z68" s="172"/>
      <c r="AA68" s="276"/>
      <c r="AB68" s="507" t="s">
        <v>507</v>
      </c>
      <c r="AC68" s="415">
        <f t="shared" si="18"/>
        <v>0</v>
      </c>
    </row>
    <row r="69" spans="3:52" ht="15" customHeight="1" x14ac:dyDescent="0.2">
      <c r="C69" s="437"/>
      <c r="D69" s="441"/>
      <c r="E69" s="172"/>
      <c r="F69" s="224"/>
      <c r="G69" s="505" t="s">
        <v>507</v>
      </c>
      <c r="H69" s="415">
        <f t="shared" si="19"/>
        <v>0</v>
      </c>
      <c r="J69" s="171"/>
      <c r="K69" s="172"/>
      <c r="L69" s="224"/>
      <c r="M69" s="506" t="s">
        <v>507</v>
      </c>
      <c r="N69" s="415">
        <f t="shared" si="15"/>
        <v>0</v>
      </c>
      <c r="O69" s="171"/>
      <c r="P69" s="173"/>
      <c r="Q69" s="224"/>
      <c r="R69" s="506" t="s">
        <v>507</v>
      </c>
      <c r="S69" s="415">
        <f t="shared" si="16"/>
        <v>0</v>
      </c>
      <c r="T69" s="174"/>
      <c r="U69" s="173"/>
      <c r="V69" s="224"/>
      <c r="W69" s="506" t="s">
        <v>507</v>
      </c>
      <c r="X69" s="415">
        <f t="shared" si="17"/>
        <v>0</v>
      </c>
      <c r="Y69" s="171"/>
      <c r="Z69" s="172"/>
      <c r="AA69" s="276"/>
      <c r="AB69" s="507" t="s">
        <v>507</v>
      </c>
      <c r="AC69" s="415">
        <f t="shared" si="18"/>
        <v>0</v>
      </c>
    </row>
    <row r="70" spans="3:52" ht="15" customHeight="1" x14ac:dyDescent="0.2">
      <c r="C70" s="437"/>
      <c r="D70" s="441"/>
      <c r="E70" s="172"/>
      <c r="F70" s="224"/>
      <c r="G70" s="505" t="s">
        <v>507</v>
      </c>
      <c r="H70" s="415">
        <f t="shared" si="19"/>
        <v>0</v>
      </c>
      <c r="J70" s="171"/>
      <c r="K70" s="172"/>
      <c r="L70" s="224"/>
      <c r="M70" s="506" t="s">
        <v>507</v>
      </c>
      <c r="N70" s="415">
        <f t="shared" si="15"/>
        <v>0</v>
      </c>
      <c r="O70" s="171"/>
      <c r="P70" s="173"/>
      <c r="Q70" s="224"/>
      <c r="R70" s="506" t="s">
        <v>507</v>
      </c>
      <c r="S70" s="415">
        <f t="shared" si="16"/>
        <v>0</v>
      </c>
      <c r="T70" s="174"/>
      <c r="U70" s="173"/>
      <c r="V70" s="224"/>
      <c r="W70" s="506" t="s">
        <v>507</v>
      </c>
      <c r="X70" s="415">
        <f t="shared" si="17"/>
        <v>0</v>
      </c>
      <c r="Y70" s="171"/>
      <c r="Z70" s="172"/>
      <c r="AA70" s="276"/>
      <c r="AB70" s="507" t="s">
        <v>507</v>
      </c>
      <c r="AC70" s="415">
        <f t="shared" si="18"/>
        <v>0</v>
      </c>
    </row>
    <row r="71" spans="3:52" ht="15" customHeight="1" x14ac:dyDescent="0.2">
      <c r="C71" s="437"/>
      <c r="D71" s="441"/>
      <c r="E71" s="172"/>
      <c r="F71" s="224"/>
      <c r="G71" s="505" t="s">
        <v>507</v>
      </c>
      <c r="H71" s="415">
        <f t="shared" si="19"/>
        <v>0</v>
      </c>
      <c r="J71" s="171"/>
      <c r="K71" s="172"/>
      <c r="L71" s="224"/>
      <c r="M71" s="506" t="s">
        <v>507</v>
      </c>
      <c r="N71" s="415">
        <f t="shared" si="15"/>
        <v>0</v>
      </c>
      <c r="O71" s="171"/>
      <c r="P71" s="173"/>
      <c r="Q71" s="224"/>
      <c r="R71" s="506" t="s">
        <v>507</v>
      </c>
      <c r="S71" s="415">
        <f t="shared" si="16"/>
        <v>0</v>
      </c>
      <c r="T71" s="174"/>
      <c r="U71" s="173"/>
      <c r="V71" s="224"/>
      <c r="W71" s="506" t="s">
        <v>507</v>
      </c>
      <c r="X71" s="415">
        <f t="shared" si="17"/>
        <v>0</v>
      </c>
      <c r="Y71" s="171"/>
      <c r="Z71" s="173"/>
      <c r="AA71" s="276"/>
      <c r="AB71" s="507" t="s">
        <v>507</v>
      </c>
      <c r="AC71" s="415">
        <f t="shared" si="18"/>
        <v>0</v>
      </c>
      <c r="AS71" s="165"/>
      <c r="AY71" s="636" t="s">
        <v>31</v>
      </c>
      <c r="AZ71" s="637"/>
    </row>
    <row r="72" spans="3:52" ht="15" customHeight="1" thickBot="1" x14ac:dyDescent="0.25">
      <c r="C72" s="437"/>
      <c r="D72" s="441"/>
      <c r="E72" s="172"/>
      <c r="F72" s="224"/>
      <c r="G72" s="508" t="s">
        <v>507</v>
      </c>
      <c r="H72" s="416">
        <f t="shared" si="19"/>
        <v>0</v>
      </c>
      <c r="J72" s="175"/>
      <c r="K72" s="176"/>
      <c r="L72" s="225"/>
      <c r="M72" s="506" t="s">
        <v>507</v>
      </c>
      <c r="N72" s="415">
        <f t="shared" si="15"/>
        <v>0</v>
      </c>
      <c r="O72" s="177"/>
      <c r="P72" s="178"/>
      <c r="Q72" s="225"/>
      <c r="R72" s="506" t="s">
        <v>507</v>
      </c>
      <c r="S72" s="415">
        <f t="shared" si="16"/>
        <v>0</v>
      </c>
      <c r="T72" s="177"/>
      <c r="U72" s="178"/>
      <c r="V72" s="225"/>
      <c r="W72" s="508" t="s">
        <v>507</v>
      </c>
      <c r="X72" s="415">
        <f t="shared" si="17"/>
        <v>0</v>
      </c>
      <c r="Y72" s="175"/>
      <c r="Z72" s="178"/>
      <c r="AA72" s="278"/>
      <c r="AB72" s="507" t="s">
        <v>507</v>
      </c>
      <c r="AC72" s="415">
        <f t="shared" si="18"/>
        <v>0</v>
      </c>
      <c r="AE72" s="179" t="s">
        <v>90</v>
      </c>
      <c r="AF72" s="180" t="s">
        <v>91</v>
      </c>
      <c r="AG72" s="180" t="s">
        <v>92</v>
      </c>
      <c r="AH72" s="180" t="s">
        <v>93</v>
      </c>
      <c r="AI72" s="180" t="s">
        <v>94</v>
      </c>
      <c r="AJ72" s="184"/>
      <c r="AK72" s="187"/>
      <c r="AL72" s="192" t="s">
        <v>111</v>
      </c>
      <c r="AM72" s="180" t="s">
        <v>115</v>
      </c>
      <c r="AN72" s="191" t="s">
        <v>118</v>
      </c>
      <c r="AO72" s="190" t="s">
        <v>121</v>
      </c>
      <c r="AP72" s="193" t="s">
        <v>31</v>
      </c>
      <c r="AQ72" s="187"/>
      <c r="AR72" s="165"/>
      <c r="AS72" s="182"/>
      <c r="AT72" s="182"/>
      <c r="AY72" s="268" t="s">
        <v>248</v>
      </c>
      <c r="AZ72" s="269" t="s">
        <v>249</v>
      </c>
    </row>
    <row r="73" spans="3:52" ht="20.100000000000001" customHeight="1" thickTop="1" thickBot="1" x14ac:dyDescent="0.25">
      <c r="C73" s="438"/>
      <c r="D73" s="443"/>
      <c r="E73" s="439" t="s">
        <v>195</v>
      </c>
      <c r="F73" s="401">
        <f>SUM(F58:F72)</f>
        <v>0</v>
      </c>
      <c r="G73" s="423"/>
      <c r="H73" s="417">
        <f>SUM(H58:H72)</f>
        <v>0</v>
      </c>
      <c r="I73" s="204"/>
      <c r="J73" s="402" t="s">
        <v>111</v>
      </c>
      <c r="K73" s="413" t="s">
        <v>196</v>
      </c>
      <c r="L73" s="403">
        <f>SUM(L58:L72)</f>
        <v>0</v>
      </c>
      <c r="M73" s="426"/>
      <c r="N73" s="418">
        <f>SUM(N58:N72)</f>
        <v>0</v>
      </c>
      <c r="O73" s="404" t="s">
        <v>115</v>
      </c>
      <c r="P73" s="405" t="s">
        <v>196</v>
      </c>
      <c r="Q73" s="406">
        <f>SUM(Q58:Q72)</f>
        <v>0</v>
      </c>
      <c r="R73" s="427"/>
      <c r="S73" s="421">
        <f>SUM(S58:S72)</f>
        <v>0</v>
      </c>
      <c r="T73" s="407" t="s">
        <v>118</v>
      </c>
      <c r="U73" s="412" t="s">
        <v>196</v>
      </c>
      <c r="V73" s="409">
        <f>SUM(V58:V72)</f>
        <v>0</v>
      </c>
      <c r="W73" s="429"/>
      <c r="X73" s="419">
        <f>SUM(X58:X72)</f>
        <v>0</v>
      </c>
      <c r="Y73" s="408" t="s">
        <v>121</v>
      </c>
      <c r="Z73" s="411" t="s">
        <v>196</v>
      </c>
      <c r="AA73" s="410">
        <f>SUM(AA58:AA72)</f>
        <v>0</v>
      </c>
      <c r="AB73" s="431"/>
      <c r="AC73" s="420">
        <f>SUM(AC58:AC72)</f>
        <v>0</v>
      </c>
      <c r="AE73" s="183">
        <f>IF(AT73=1,F73,"")</f>
        <v>0</v>
      </c>
      <c r="AF73" s="183" t="str">
        <f>IF(AT73=2,F73,"")</f>
        <v/>
      </c>
      <c r="AG73" s="183" t="str">
        <f>IF(AT73=3,F73,"")</f>
        <v/>
      </c>
      <c r="AH73" s="183" t="str">
        <f>IF(AT73=4,F73,"")</f>
        <v/>
      </c>
      <c r="AI73" s="183" t="str">
        <f>IF(AT73=5,F73,"")</f>
        <v/>
      </c>
      <c r="AL73" s="183">
        <f>L73</f>
        <v>0</v>
      </c>
      <c r="AM73" s="183">
        <f>Q73</f>
        <v>0</v>
      </c>
      <c r="AN73" s="183">
        <f>V73</f>
        <v>0</v>
      </c>
      <c r="AO73" s="183">
        <f>AA73</f>
        <v>0</v>
      </c>
      <c r="AP73" s="183">
        <f>L73+Q73+V73+AA73</f>
        <v>0</v>
      </c>
      <c r="AR73" s="181"/>
      <c r="AS73" s="2" t="str">
        <f>VLOOKUP(F73,$AR$7:$AS$11,2)</f>
        <v>&lt; 95</v>
      </c>
      <c r="AT73" s="46">
        <f>VLOOKUP(F73,$AR$7:$AT$11,3)</f>
        <v>1</v>
      </c>
      <c r="AU73" s="184"/>
      <c r="AW73" s="184"/>
      <c r="AY73" s="270">
        <f>H73</f>
        <v>0</v>
      </c>
      <c r="AZ73" s="270">
        <f>N73+S73+X73+AC73</f>
        <v>0</v>
      </c>
    </row>
    <row r="74" spans="3:52" ht="15" customHeight="1" thickBot="1" x14ac:dyDescent="0.25">
      <c r="H74" s="263"/>
      <c r="I74" s="433"/>
    </row>
    <row r="75" spans="3:52" ht="15" customHeight="1" x14ac:dyDescent="0.2">
      <c r="C75" s="639">
        <v>4</v>
      </c>
      <c r="D75" s="440">
        <v>1</v>
      </c>
      <c r="E75" s="199"/>
      <c r="F75" s="223"/>
      <c r="G75" s="502" t="s">
        <v>507</v>
      </c>
      <c r="H75" s="414">
        <f>IF(G75="SI",F75,0)</f>
        <v>0</v>
      </c>
      <c r="I75" s="434"/>
      <c r="J75" s="198"/>
      <c r="K75" s="199"/>
      <c r="L75" s="223"/>
      <c r="M75" s="503" t="s">
        <v>507</v>
      </c>
      <c r="N75" s="414">
        <f>IF($M75="SI",$L75,0)</f>
        <v>0</v>
      </c>
      <c r="O75" s="198"/>
      <c r="P75" s="199"/>
      <c r="Q75" s="223"/>
      <c r="R75" s="503" t="s">
        <v>507</v>
      </c>
      <c r="S75" s="414">
        <f>IF($R75="SI",$Q75,0)</f>
        <v>0</v>
      </c>
      <c r="T75" s="198"/>
      <c r="U75" s="199"/>
      <c r="V75" s="223"/>
      <c r="W75" s="503" t="s">
        <v>507</v>
      </c>
      <c r="X75" s="414">
        <f>IF($W75="SI",$V75,0)</f>
        <v>0</v>
      </c>
      <c r="Y75" s="198"/>
      <c r="Z75" s="199"/>
      <c r="AA75" s="277"/>
      <c r="AB75" s="504" t="s">
        <v>507</v>
      </c>
      <c r="AC75" s="414">
        <f>IF($AB75="SI",$AA75,0)</f>
        <v>0</v>
      </c>
    </row>
    <row r="76" spans="3:52" ht="15" customHeight="1" x14ac:dyDescent="0.2">
      <c r="C76" s="640"/>
      <c r="D76" s="441">
        <v>2</v>
      </c>
      <c r="E76" s="172"/>
      <c r="F76" s="224"/>
      <c r="G76" s="505" t="s">
        <v>507</v>
      </c>
      <c r="H76" s="415">
        <f>IF(G76="SI",F76,0)</f>
        <v>0</v>
      </c>
      <c r="J76" s="171"/>
      <c r="K76" s="172"/>
      <c r="L76" s="224"/>
      <c r="M76" s="506" t="s">
        <v>507</v>
      </c>
      <c r="N76" s="415">
        <f t="shared" ref="N76:N89" si="20">IF($M76="SI",$L76,0)</f>
        <v>0</v>
      </c>
      <c r="O76" s="171"/>
      <c r="P76" s="173"/>
      <c r="Q76" s="224"/>
      <c r="R76" s="506" t="s">
        <v>507</v>
      </c>
      <c r="S76" s="415">
        <f t="shared" ref="S76:S89" si="21">IF($R76="SI",$Q76,0)</f>
        <v>0</v>
      </c>
      <c r="T76" s="171"/>
      <c r="U76" s="173"/>
      <c r="V76" s="224"/>
      <c r="W76" s="506" t="s">
        <v>507</v>
      </c>
      <c r="X76" s="415">
        <f t="shared" ref="X76:X89" si="22">IF($W76="SI",$V76,0)</f>
        <v>0</v>
      </c>
      <c r="Y76" s="171"/>
      <c r="Z76" s="172"/>
      <c r="AA76" s="276"/>
      <c r="AB76" s="507" t="s">
        <v>507</v>
      </c>
      <c r="AC76" s="415">
        <f t="shared" ref="AC76:AC89" si="23">IF($AB76="SI",$AA76,0)</f>
        <v>0</v>
      </c>
    </row>
    <row r="77" spans="3:52" ht="15" customHeight="1" x14ac:dyDescent="0.2">
      <c r="C77" s="641"/>
      <c r="D77" s="441">
        <v>3</v>
      </c>
      <c r="E77" s="172"/>
      <c r="F77" s="224"/>
      <c r="G77" s="505" t="s">
        <v>507</v>
      </c>
      <c r="H77" s="415">
        <f t="shared" ref="H77:H89" si="24">IF(G77="SI",F77,0)</f>
        <v>0</v>
      </c>
      <c r="J77" s="171"/>
      <c r="K77" s="172"/>
      <c r="L77" s="224"/>
      <c r="M77" s="506" t="s">
        <v>507</v>
      </c>
      <c r="N77" s="415">
        <f t="shared" si="20"/>
        <v>0</v>
      </c>
      <c r="O77" s="171"/>
      <c r="P77" s="173"/>
      <c r="Q77" s="224"/>
      <c r="R77" s="506" t="s">
        <v>507</v>
      </c>
      <c r="S77" s="415">
        <f t="shared" si="21"/>
        <v>0</v>
      </c>
      <c r="T77" s="174"/>
      <c r="U77" s="173"/>
      <c r="V77" s="224"/>
      <c r="W77" s="506" t="s">
        <v>507</v>
      </c>
      <c r="X77" s="415">
        <f t="shared" si="22"/>
        <v>0</v>
      </c>
      <c r="Y77" s="171"/>
      <c r="Z77" s="172"/>
      <c r="AA77" s="276"/>
      <c r="AB77" s="507" t="s">
        <v>507</v>
      </c>
      <c r="AC77" s="415">
        <f t="shared" si="23"/>
        <v>0</v>
      </c>
    </row>
    <row r="78" spans="3:52" ht="15" customHeight="1" x14ac:dyDescent="0.2">
      <c r="C78" s="435" t="s">
        <v>186</v>
      </c>
      <c r="D78" s="441">
        <v>4</v>
      </c>
      <c r="E78" s="172"/>
      <c r="F78" s="224"/>
      <c r="G78" s="505" t="s">
        <v>507</v>
      </c>
      <c r="H78" s="415">
        <f t="shared" si="24"/>
        <v>0</v>
      </c>
      <c r="J78" s="171"/>
      <c r="K78" s="172"/>
      <c r="L78" s="224"/>
      <c r="M78" s="506" t="s">
        <v>507</v>
      </c>
      <c r="N78" s="415">
        <f t="shared" si="20"/>
        <v>0</v>
      </c>
      <c r="O78" s="171"/>
      <c r="P78" s="173"/>
      <c r="Q78" s="224"/>
      <c r="R78" s="506" t="s">
        <v>507</v>
      </c>
      <c r="S78" s="415">
        <f t="shared" si="21"/>
        <v>0</v>
      </c>
      <c r="T78" s="174"/>
      <c r="U78" s="173"/>
      <c r="V78" s="224"/>
      <c r="W78" s="506" t="s">
        <v>507</v>
      </c>
      <c r="X78" s="415">
        <f t="shared" si="22"/>
        <v>0</v>
      </c>
      <c r="Y78" s="171"/>
      <c r="Z78" s="173"/>
      <c r="AA78" s="276"/>
      <c r="AB78" s="507" t="s">
        <v>507</v>
      </c>
      <c r="AC78" s="415">
        <f t="shared" si="23"/>
        <v>0</v>
      </c>
    </row>
    <row r="79" spans="3:52" ht="15" customHeight="1" x14ac:dyDescent="0.2">
      <c r="C79" s="435" t="s">
        <v>207</v>
      </c>
      <c r="D79" s="441">
        <v>5</v>
      </c>
      <c r="E79" s="172"/>
      <c r="F79" s="224"/>
      <c r="G79" s="505" t="s">
        <v>507</v>
      </c>
      <c r="H79" s="415">
        <f t="shared" si="24"/>
        <v>0</v>
      </c>
      <c r="J79" s="171"/>
      <c r="K79" s="172"/>
      <c r="L79" s="224"/>
      <c r="M79" s="506" t="s">
        <v>507</v>
      </c>
      <c r="N79" s="415">
        <f t="shared" si="20"/>
        <v>0</v>
      </c>
      <c r="O79" s="171"/>
      <c r="P79" s="172"/>
      <c r="Q79" s="224"/>
      <c r="R79" s="506" t="s">
        <v>507</v>
      </c>
      <c r="S79" s="415">
        <f t="shared" si="21"/>
        <v>0</v>
      </c>
      <c r="T79" s="174"/>
      <c r="U79" s="172"/>
      <c r="V79" s="224"/>
      <c r="W79" s="506" t="s">
        <v>507</v>
      </c>
      <c r="X79" s="415">
        <f t="shared" si="22"/>
        <v>0</v>
      </c>
      <c r="Y79" s="171"/>
      <c r="Z79" s="172"/>
      <c r="AA79" s="276"/>
      <c r="AB79" s="507" t="s">
        <v>507</v>
      </c>
      <c r="AC79" s="415">
        <f t="shared" si="23"/>
        <v>0</v>
      </c>
    </row>
    <row r="80" spans="3:52" ht="15" customHeight="1" x14ac:dyDescent="0.2">
      <c r="C80" s="436"/>
      <c r="D80" s="441"/>
      <c r="E80" s="172"/>
      <c r="F80" s="224"/>
      <c r="G80" s="505" t="s">
        <v>507</v>
      </c>
      <c r="H80" s="415">
        <f t="shared" si="24"/>
        <v>0</v>
      </c>
      <c r="J80" s="171"/>
      <c r="K80" s="172"/>
      <c r="L80" s="224"/>
      <c r="M80" s="506" t="s">
        <v>507</v>
      </c>
      <c r="N80" s="415">
        <f t="shared" si="20"/>
        <v>0</v>
      </c>
      <c r="O80" s="171"/>
      <c r="P80" s="173"/>
      <c r="Q80" s="224"/>
      <c r="R80" s="506" t="s">
        <v>507</v>
      </c>
      <c r="S80" s="415">
        <f t="shared" si="21"/>
        <v>0</v>
      </c>
      <c r="T80" s="174"/>
      <c r="U80" s="173"/>
      <c r="V80" s="224"/>
      <c r="W80" s="506" t="s">
        <v>507</v>
      </c>
      <c r="X80" s="415">
        <f t="shared" si="22"/>
        <v>0</v>
      </c>
      <c r="Y80" s="171"/>
      <c r="Z80" s="172"/>
      <c r="AA80" s="276"/>
      <c r="AB80" s="507" t="s">
        <v>507</v>
      </c>
      <c r="AC80" s="415">
        <f t="shared" si="23"/>
        <v>0</v>
      </c>
    </row>
    <row r="81" spans="3:52" ht="15" customHeight="1" x14ac:dyDescent="0.2">
      <c r="C81" s="437"/>
      <c r="D81" s="441"/>
      <c r="E81" s="172"/>
      <c r="F81" s="224"/>
      <c r="G81" s="505" t="s">
        <v>507</v>
      </c>
      <c r="H81" s="415">
        <f t="shared" si="24"/>
        <v>0</v>
      </c>
      <c r="J81" s="171"/>
      <c r="K81" s="172"/>
      <c r="L81" s="224"/>
      <c r="M81" s="506" t="s">
        <v>507</v>
      </c>
      <c r="N81" s="415">
        <f t="shared" si="20"/>
        <v>0</v>
      </c>
      <c r="O81" s="171"/>
      <c r="P81" s="173"/>
      <c r="Q81" s="224"/>
      <c r="R81" s="506" t="s">
        <v>507</v>
      </c>
      <c r="S81" s="415">
        <f t="shared" si="21"/>
        <v>0</v>
      </c>
      <c r="T81" s="174"/>
      <c r="U81" s="173"/>
      <c r="V81" s="224"/>
      <c r="W81" s="506" t="s">
        <v>507</v>
      </c>
      <c r="X81" s="415">
        <f t="shared" si="22"/>
        <v>0</v>
      </c>
      <c r="Y81" s="171"/>
      <c r="Z81" s="172"/>
      <c r="AA81" s="276"/>
      <c r="AB81" s="507" t="s">
        <v>507</v>
      </c>
      <c r="AC81" s="415">
        <f t="shared" si="23"/>
        <v>0</v>
      </c>
    </row>
    <row r="82" spans="3:52" ht="15" customHeight="1" x14ac:dyDescent="0.2">
      <c r="C82" s="437"/>
      <c r="D82" s="441"/>
      <c r="E82" s="172"/>
      <c r="F82" s="224"/>
      <c r="G82" s="505" t="s">
        <v>507</v>
      </c>
      <c r="H82" s="415">
        <f t="shared" si="24"/>
        <v>0</v>
      </c>
      <c r="J82" s="171"/>
      <c r="K82" s="172"/>
      <c r="L82" s="224"/>
      <c r="M82" s="506" t="s">
        <v>507</v>
      </c>
      <c r="N82" s="415">
        <f t="shared" si="20"/>
        <v>0</v>
      </c>
      <c r="O82" s="171"/>
      <c r="P82" s="173"/>
      <c r="Q82" s="224"/>
      <c r="R82" s="506" t="s">
        <v>507</v>
      </c>
      <c r="S82" s="415">
        <f t="shared" si="21"/>
        <v>0</v>
      </c>
      <c r="T82" s="174"/>
      <c r="U82" s="173"/>
      <c r="V82" s="224"/>
      <c r="W82" s="506" t="s">
        <v>507</v>
      </c>
      <c r="X82" s="415">
        <f t="shared" si="22"/>
        <v>0</v>
      </c>
      <c r="Y82" s="171"/>
      <c r="Z82" s="173"/>
      <c r="AA82" s="276"/>
      <c r="AB82" s="507" t="s">
        <v>507</v>
      </c>
      <c r="AC82" s="415">
        <f t="shared" si="23"/>
        <v>0</v>
      </c>
      <c r="AV82" s="48"/>
    </row>
    <row r="83" spans="3:52" ht="15" customHeight="1" x14ac:dyDescent="0.2">
      <c r="C83" s="437"/>
      <c r="D83" s="441"/>
      <c r="E83" s="172"/>
      <c r="F83" s="224"/>
      <c r="G83" s="505" t="s">
        <v>507</v>
      </c>
      <c r="H83" s="415">
        <f t="shared" si="24"/>
        <v>0</v>
      </c>
      <c r="J83" s="171"/>
      <c r="K83" s="172"/>
      <c r="L83" s="224"/>
      <c r="M83" s="506" t="s">
        <v>507</v>
      </c>
      <c r="N83" s="415">
        <f t="shared" si="20"/>
        <v>0</v>
      </c>
      <c r="O83" s="171"/>
      <c r="P83" s="173"/>
      <c r="Q83" s="224"/>
      <c r="R83" s="506" t="s">
        <v>507</v>
      </c>
      <c r="S83" s="415">
        <f t="shared" si="21"/>
        <v>0</v>
      </c>
      <c r="T83" s="174"/>
      <c r="U83" s="173"/>
      <c r="V83" s="224"/>
      <c r="W83" s="506" t="s">
        <v>507</v>
      </c>
      <c r="X83" s="415">
        <f t="shared" si="22"/>
        <v>0</v>
      </c>
      <c r="Y83" s="171"/>
      <c r="Z83" s="172"/>
      <c r="AA83" s="276"/>
      <c r="AB83" s="507" t="s">
        <v>507</v>
      </c>
      <c r="AC83" s="415">
        <f t="shared" si="23"/>
        <v>0</v>
      </c>
    </row>
    <row r="84" spans="3:52" ht="15" customHeight="1" x14ac:dyDescent="0.2">
      <c r="C84" s="437"/>
      <c r="D84" s="441"/>
      <c r="E84" s="172"/>
      <c r="F84" s="224"/>
      <c r="G84" s="505" t="s">
        <v>507</v>
      </c>
      <c r="H84" s="415">
        <f t="shared" si="24"/>
        <v>0</v>
      </c>
      <c r="J84" s="171"/>
      <c r="K84" s="172"/>
      <c r="L84" s="224"/>
      <c r="M84" s="506" t="s">
        <v>507</v>
      </c>
      <c r="N84" s="415">
        <f t="shared" si="20"/>
        <v>0</v>
      </c>
      <c r="O84" s="171"/>
      <c r="P84" s="173"/>
      <c r="Q84" s="224"/>
      <c r="R84" s="506" t="s">
        <v>507</v>
      </c>
      <c r="S84" s="415">
        <f t="shared" si="21"/>
        <v>0</v>
      </c>
      <c r="T84" s="174"/>
      <c r="U84" s="173"/>
      <c r="V84" s="224"/>
      <c r="W84" s="506" t="s">
        <v>507</v>
      </c>
      <c r="X84" s="415">
        <f t="shared" si="22"/>
        <v>0</v>
      </c>
      <c r="Y84" s="171"/>
      <c r="Z84" s="172"/>
      <c r="AA84" s="276"/>
      <c r="AB84" s="507" t="s">
        <v>507</v>
      </c>
      <c r="AC84" s="415">
        <f t="shared" si="23"/>
        <v>0</v>
      </c>
    </row>
    <row r="85" spans="3:52" ht="15" customHeight="1" x14ac:dyDescent="0.2">
      <c r="C85" s="437"/>
      <c r="D85" s="441"/>
      <c r="E85" s="172"/>
      <c r="F85" s="224"/>
      <c r="G85" s="505" t="s">
        <v>507</v>
      </c>
      <c r="H85" s="415">
        <f t="shared" si="24"/>
        <v>0</v>
      </c>
      <c r="J85" s="171"/>
      <c r="K85" s="172"/>
      <c r="L85" s="224"/>
      <c r="M85" s="506" t="s">
        <v>507</v>
      </c>
      <c r="N85" s="415">
        <f t="shared" si="20"/>
        <v>0</v>
      </c>
      <c r="O85" s="171"/>
      <c r="P85" s="173"/>
      <c r="Q85" s="224"/>
      <c r="R85" s="506" t="s">
        <v>507</v>
      </c>
      <c r="S85" s="415">
        <f t="shared" si="21"/>
        <v>0</v>
      </c>
      <c r="T85" s="174"/>
      <c r="U85" s="173"/>
      <c r="V85" s="224"/>
      <c r="W85" s="506" t="s">
        <v>507</v>
      </c>
      <c r="X85" s="415">
        <f t="shared" si="22"/>
        <v>0</v>
      </c>
      <c r="Y85" s="171"/>
      <c r="Z85" s="172"/>
      <c r="AA85" s="276"/>
      <c r="AB85" s="507" t="s">
        <v>507</v>
      </c>
      <c r="AC85" s="415">
        <f t="shared" si="23"/>
        <v>0</v>
      </c>
    </row>
    <row r="86" spans="3:52" ht="15" customHeight="1" x14ac:dyDescent="0.2">
      <c r="C86" s="437"/>
      <c r="D86" s="441"/>
      <c r="E86" s="172"/>
      <c r="F86" s="224"/>
      <c r="G86" s="505" t="s">
        <v>507</v>
      </c>
      <c r="H86" s="415">
        <f t="shared" si="24"/>
        <v>0</v>
      </c>
      <c r="J86" s="171"/>
      <c r="K86" s="172"/>
      <c r="L86" s="224"/>
      <c r="M86" s="506" t="s">
        <v>507</v>
      </c>
      <c r="N86" s="415">
        <f t="shared" si="20"/>
        <v>0</v>
      </c>
      <c r="O86" s="171"/>
      <c r="P86" s="173"/>
      <c r="Q86" s="224"/>
      <c r="R86" s="506" t="s">
        <v>507</v>
      </c>
      <c r="S86" s="415">
        <f t="shared" si="21"/>
        <v>0</v>
      </c>
      <c r="T86" s="174"/>
      <c r="U86" s="173"/>
      <c r="V86" s="224"/>
      <c r="W86" s="506" t="s">
        <v>507</v>
      </c>
      <c r="X86" s="415">
        <f t="shared" si="22"/>
        <v>0</v>
      </c>
      <c r="Y86" s="171"/>
      <c r="Z86" s="172"/>
      <c r="AA86" s="276"/>
      <c r="AB86" s="507" t="s">
        <v>507</v>
      </c>
      <c r="AC86" s="415">
        <f t="shared" si="23"/>
        <v>0</v>
      </c>
    </row>
    <row r="87" spans="3:52" ht="15" customHeight="1" x14ac:dyDescent="0.2">
      <c r="C87" s="437"/>
      <c r="D87" s="441"/>
      <c r="E87" s="172"/>
      <c r="F87" s="224"/>
      <c r="G87" s="505" t="s">
        <v>507</v>
      </c>
      <c r="H87" s="415">
        <f t="shared" si="24"/>
        <v>0</v>
      </c>
      <c r="J87" s="171"/>
      <c r="K87" s="172"/>
      <c r="L87" s="224"/>
      <c r="M87" s="506" t="s">
        <v>507</v>
      </c>
      <c r="N87" s="415">
        <f t="shared" si="20"/>
        <v>0</v>
      </c>
      <c r="O87" s="171"/>
      <c r="P87" s="173"/>
      <c r="Q87" s="224"/>
      <c r="R87" s="506" t="s">
        <v>507</v>
      </c>
      <c r="S87" s="415">
        <f t="shared" si="21"/>
        <v>0</v>
      </c>
      <c r="T87" s="174"/>
      <c r="U87" s="173"/>
      <c r="V87" s="224"/>
      <c r="W87" s="506" t="s">
        <v>507</v>
      </c>
      <c r="X87" s="415">
        <f t="shared" si="22"/>
        <v>0</v>
      </c>
      <c r="Y87" s="171"/>
      <c r="Z87" s="172"/>
      <c r="AA87" s="276"/>
      <c r="AB87" s="507" t="s">
        <v>507</v>
      </c>
      <c r="AC87" s="415">
        <f t="shared" si="23"/>
        <v>0</v>
      </c>
    </row>
    <row r="88" spans="3:52" ht="15" customHeight="1" x14ac:dyDescent="0.2">
      <c r="C88" s="437"/>
      <c r="D88" s="441"/>
      <c r="E88" s="172"/>
      <c r="F88" s="224"/>
      <c r="G88" s="505" t="s">
        <v>507</v>
      </c>
      <c r="H88" s="415">
        <f t="shared" si="24"/>
        <v>0</v>
      </c>
      <c r="J88" s="171"/>
      <c r="K88" s="172"/>
      <c r="L88" s="224"/>
      <c r="M88" s="506" t="s">
        <v>507</v>
      </c>
      <c r="N88" s="415">
        <f t="shared" si="20"/>
        <v>0</v>
      </c>
      <c r="O88" s="171"/>
      <c r="P88" s="173"/>
      <c r="Q88" s="224"/>
      <c r="R88" s="506" t="s">
        <v>507</v>
      </c>
      <c r="S88" s="415">
        <f t="shared" si="21"/>
        <v>0</v>
      </c>
      <c r="T88" s="174"/>
      <c r="U88" s="173"/>
      <c r="V88" s="224"/>
      <c r="W88" s="506" t="s">
        <v>507</v>
      </c>
      <c r="X88" s="415">
        <f t="shared" si="22"/>
        <v>0</v>
      </c>
      <c r="Y88" s="171"/>
      <c r="Z88" s="173"/>
      <c r="AA88" s="276"/>
      <c r="AB88" s="507" t="s">
        <v>507</v>
      </c>
      <c r="AC88" s="415">
        <f t="shared" si="23"/>
        <v>0</v>
      </c>
      <c r="AS88" s="165"/>
      <c r="AY88" s="636" t="s">
        <v>31</v>
      </c>
      <c r="AZ88" s="637"/>
    </row>
    <row r="89" spans="3:52" ht="15" customHeight="1" thickBot="1" x14ac:dyDescent="0.25">
      <c r="C89" s="437"/>
      <c r="D89" s="441"/>
      <c r="E89" s="172"/>
      <c r="F89" s="224"/>
      <c r="G89" s="508" t="s">
        <v>507</v>
      </c>
      <c r="H89" s="416">
        <f t="shared" si="24"/>
        <v>0</v>
      </c>
      <c r="J89" s="175"/>
      <c r="K89" s="176"/>
      <c r="L89" s="225"/>
      <c r="M89" s="506" t="s">
        <v>507</v>
      </c>
      <c r="N89" s="415">
        <f t="shared" si="20"/>
        <v>0</v>
      </c>
      <c r="O89" s="177"/>
      <c r="P89" s="178"/>
      <c r="Q89" s="225"/>
      <c r="R89" s="506" t="s">
        <v>507</v>
      </c>
      <c r="S89" s="415">
        <f t="shared" si="21"/>
        <v>0</v>
      </c>
      <c r="T89" s="177"/>
      <c r="U89" s="178"/>
      <c r="V89" s="225"/>
      <c r="W89" s="508" t="s">
        <v>507</v>
      </c>
      <c r="X89" s="415">
        <f t="shared" si="22"/>
        <v>0</v>
      </c>
      <c r="Y89" s="175"/>
      <c r="Z89" s="178"/>
      <c r="AA89" s="278"/>
      <c r="AB89" s="507" t="s">
        <v>507</v>
      </c>
      <c r="AC89" s="415">
        <f t="shared" si="23"/>
        <v>0</v>
      </c>
      <c r="AE89" s="179" t="s">
        <v>90</v>
      </c>
      <c r="AF89" s="180" t="s">
        <v>91</v>
      </c>
      <c r="AG89" s="180" t="s">
        <v>92</v>
      </c>
      <c r="AH89" s="180" t="s">
        <v>93</v>
      </c>
      <c r="AI89" s="180" t="s">
        <v>94</v>
      </c>
      <c r="AJ89" s="184"/>
      <c r="AK89" s="187"/>
      <c r="AL89" s="192" t="s">
        <v>111</v>
      </c>
      <c r="AM89" s="180" t="s">
        <v>115</v>
      </c>
      <c r="AN89" s="191" t="s">
        <v>118</v>
      </c>
      <c r="AO89" s="190" t="s">
        <v>121</v>
      </c>
      <c r="AP89" s="193" t="s">
        <v>31</v>
      </c>
      <c r="AQ89" s="187"/>
      <c r="AR89" s="165"/>
      <c r="AS89" s="182"/>
      <c r="AT89" s="182"/>
      <c r="AY89" s="268" t="s">
        <v>248</v>
      </c>
      <c r="AZ89" s="269" t="s">
        <v>249</v>
      </c>
    </row>
    <row r="90" spans="3:52" ht="20.100000000000001" customHeight="1" thickTop="1" thickBot="1" x14ac:dyDescent="0.25">
      <c r="C90" s="438"/>
      <c r="D90" s="443"/>
      <c r="E90" s="439" t="s">
        <v>195</v>
      </c>
      <c r="F90" s="401">
        <f>SUM(F75:F89)</f>
        <v>0</v>
      </c>
      <c r="G90" s="423"/>
      <c r="H90" s="417">
        <f>SUM(H75:H89)</f>
        <v>0</v>
      </c>
      <c r="I90" s="204"/>
      <c r="J90" s="402" t="s">
        <v>111</v>
      </c>
      <c r="K90" s="413" t="s">
        <v>196</v>
      </c>
      <c r="L90" s="403">
        <f>SUM(L75:L89)</f>
        <v>0</v>
      </c>
      <c r="M90" s="426"/>
      <c r="N90" s="418">
        <f>SUM(N75:N89)</f>
        <v>0</v>
      </c>
      <c r="O90" s="404" t="s">
        <v>115</v>
      </c>
      <c r="P90" s="405" t="s">
        <v>196</v>
      </c>
      <c r="Q90" s="406">
        <f>SUM(Q75:Q89)</f>
        <v>0</v>
      </c>
      <c r="R90" s="427"/>
      <c r="S90" s="421">
        <f>SUM(S75:S89)</f>
        <v>0</v>
      </c>
      <c r="T90" s="407" t="s">
        <v>118</v>
      </c>
      <c r="U90" s="412" t="s">
        <v>196</v>
      </c>
      <c r="V90" s="409">
        <f>SUM(V75:V89)</f>
        <v>0</v>
      </c>
      <c r="W90" s="429"/>
      <c r="X90" s="419">
        <f>SUM(X75:X89)</f>
        <v>0</v>
      </c>
      <c r="Y90" s="408" t="s">
        <v>121</v>
      </c>
      <c r="Z90" s="411" t="s">
        <v>196</v>
      </c>
      <c r="AA90" s="410">
        <f>SUM(AA75:AA89)</f>
        <v>0</v>
      </c>
      <c r="AB90" s="431"/>
      <c r="AC90" s="420">
        <f>SUM(AC75:AC89)</f>
        <v>0</v>
      </c>
      <c r="AE90" s="183">
        <f>IF(AT90=1,F90,"")</f>
        <v>0</v>
      </c>
      <c r="AF90" s="183" t="str">
        <f>IF(AT90=2,F90,"")</f>
        <v/>
      </c>
      <c r="AG90" s="183" t="str">
        <f>IF(AT90=3,F90,"")</f>
        <v/>
      </c>
      <c r="AH90" s="183" t="str">
        <f>IF(AT90=4,F90,"")</f>
        <v/>
      </c>
      <c r="AI90" s="183" t="str">
        <f>IF(AT90=5,F90,"")</f>
        <v/>
      </c>
      <c r="AL90" s="183">
        <f>L90</f>
        <v>0</v>
      </c>
      <c r="AM90" s="183">
        <f>Q90</f>
        <v>0</v>
      </c>
      <c r="AN90" s="183">
        <f>V90</f>
        <v>0</v>
      </c>
      <c r="AO90" s="183">
        <f>AA90</f>
        <v>0</v>
      </c>
      <c r="AP90" s="183">
        <f>L90+Q90+V90+AA90</f>
        <v>0</v>
      </c>
      <c r="AR90" s="181"/>
      <c r="AS90" s="2" t="str">
        <f>VLOOKUP(F90,$AR$7:$AS$11,2)</f>
        <v>&lt; 95</v>
      </c>
      <c r="AT90" s="46">
        <f>VLOOKUP(F90,$AR$7:$AT$11,3)</f>
        <v>1</v>
      </c>
      <c r="AU90" s="184"/>
      <c r="AW90" s="184"/>
      <c r="AY90" s="270">
        <f>H90</f>
        <v>0</v>
      </c>
      <c r="AZ90" s="270">
        <f>N90+S90+X90+AC90</f>
        <v>0</v>
      </c>
    </row>
    <row r="91" spans="3:52" ht="15" customHeight="1" thickBot="1" x14ac:dyDescent="0.25">
      <c r="H91" s="263"/>
      <c r="I91" s="433"/>
    </row>
    <row r="92" spans="3:52" ht="15" customHeight="1" x14ac:dyDescent="0.2">
      <c r="C92" s="639">
        <v>5</v>
      </c>
      <c r="D92" s="440">
        <v>1</v>
      </c>
      <c r="E92" s="199"/>
      <c r="F92" s="223"/>
      <c r="G92" s="502" t="s">
        <v>507</v>
      </c>
      <c r="H92" s="414">
        <f>IF(G92="SI",F92,0)</f>
        <v>0</v>
      </c>
      <c r="I92" s="434"/>
      <c r="J92" s="198"/>
      <c r="K92" s="199"/>
      <c r="L92" s="223"/>
      <c r="M92" s="503" t="s">
        <v>507</v>
      </c>
      <c r="N92" s="414">
        <f>IF($M92="SI",$L92,0)</f>
        <v>0</v>
      </c>
      <c r="O92" s="198"/>
      <c r="P92" s="199"/>
      <c r="Q92" s="223"/>
      <c r="R92" s="503" t="s">
        <v>507</v>
      </c>
      <c r="S92" s="414">
        <f>IF($R92="SI",$Q92,0)</f>
        <v>0</v>
      </c>
      <c r="T92" s="198"/>
      <c r="U92" s="199"/>
      <c r="V92" s="223"/>
      <c r="W92" s="503" t="s">
        <v>507</v>
      </c>
      <c r="X92" s="414">
        <f>IF($W92="SI",$V92,0)</f>
        <v>0</v>
      </c>
      <c r="Y92" s="198"/>
      <c r="Z92" s="199"/>
      <c r="AA92" s="277"/>
      <c r="AB92" s="504" t="s">
        <v>507</v>
      </c>
      <c r="AC92" s="414">
        <f>IF($AB92="SI",$AA92,0)</f>
        <v>0</v>
      </c>
    </row>
    <row r="93" spans="3:52" ht="15" customHeight="1" x14ac:dyDescent="0.2">
      <c r="C93" s="640"/>
      <c r="D93" s="441">
        <v>2</v>
      </c>
      <c r="E93" s="172"/>
      <c r="F93" s="224"/>
      <c r="G93" s="505" t="s">
        <v>507</v>
      </c>
      <c r="H93" s="415">
        <f>IF(G93="SI",F93,0)</f>
        <v>0</v>
      </c>
      <c r="J93" s="171"/>
      <c r="K93" s="172"/>
      <c r="L93" s="224"/>
      <c r="M93" s="506" t="s">
        <v>507</v>
      </c>
      <c r="N93" s="415">
        <f t="shared" ref="N93:N106" si="25">IF($M93="SI",$L93,0)</f>
        <v>0</v>
      </c>
      <c r="O93" s="171"/>
      <c r="P93" s="173"/>
      <c r="Q93" s="224"/>
      <c r="R93" s="506" t="s">
        <v>507</v>
      </c>
      <c r="S93" s="415">
        <f t="shared" ref="S93:S106" si="26">IF($R93="SI",$Q93,0)</f>
        <v>0</v>
      </c>
      <c r="T93" s="171"/>
      <c r="U93" s="173"/>
      <c r="V93" s="224"/>
      <c r="W93" s="506" t="s">
        <v>507</v>
      </c>
      <c r="X93" s="415">
        <f t="shared" ref="X93:X106" si="27">IF($W93="SI",$V93,0)</f>
        <v>0</v>
      </c>
      <c r="Y93" s="171"/>
      <c r="Z93" s="172"/>
      <c r="AA93" s="276"/>
      <c r="AB93" s="507" t="s">
        <v>507</v>
      </c>
      <c r="AC93" s="415">
        <f t="shared" ref="AC93:AC106" si="28">IF($AB93="SI",$AA93,0)</f>
        <v>0</v>
      </c>
    </row>
    <row r="94" spans="3:52" ht="15" customHeight="1" x14ac:dyDescent="0.2">
      <c r="C94" s="641"/>
      <c r="D94" s="441">
        <v>3</v>
      </c>
      <c r="E94" s="172"/>
      <c r="F94" s="224"/>
      <c r="G94" s="505" t="s">
        <v>507</v>
      </c>
      <c r="H94" s="415">
        <f t="shared" ref="H94:H106" si="29">IF(G94="SI",F94,0)</f>
        <v>0</v>
      </c>
      <c r="J94" s="171"/>
      <c r="K94" s="172"/>
      <c r="L94" s="224"/>
      <c r="M94" s="506" t="s">
        <v>507</v>
      </c>
      <c r="N94" s="415">
        <f t="shared" si="25"/>
        <v>0</v>
      </c>
      <c r="O94" s="171"/>
      <c r="P94" s="173"/>
      <c r="Q94" s="224"/>
      <c r="R94" s="506" t="s">
        <v>507</v>
      </c>
      <c r="S94" s="415">
        <f t="shared" si="26"/>
        <v>0</v>
      </c>
      <c r="T94" s="174"/>
      <c r="U94" s="173"/>
      <c r="V94" s="224"/>
      <c r="W94" s="506" t="s">
        <v>507</v>
      </c>
      <c r="X94" s="415">
        <f t="shared" si="27"/>
        <v>0</v>
      </c>
      <c r="Y94" s="171"/>
      <c r="Z94" s="172"/>
      <c r="AA94" s="276"/>
      <c r="AB94" s="507" t="s">
        <v>507</v>
      </c>
      <c r="AC94" s="415">
        <f t="shared" si="28"/>
        <v>0</v>
      </c>
    </row>
    <row r="95" spans="3:52" ht="15" customHeight="1" x14ac:dyDescent="0.2">
      <c r="C95" s="435" t="s">
        <v>186</v>
      </c>
      <c r="D95" s="441">
        <v>4</v>
      </c>
      <c r="E95" s="172"/>
      <c r="F95" s="224"/>
      <c r="G95" s="505" t="s">
        <v>507</v>
      </c>
      <c r="H95" s="415">
        <f t="shared" si="29"/>
        <v>0</v>
      </c>
      <c r="J95" s="171"/>
      <c r="K95" s="172"/>
      <c r="L95" s="224"/>
      <c r="M95" s="506" t="s">
        <v>507</v>
      </c>
      <c r="N95" s="415">
        <f t="shared" si="25"/>
        <v>0</v>
      </c>
      <c r="O95" s="171"/>
      <c r="P95" s="173"/>
      <c r="Q95" s="224"/>
      <c r="R95" s="506" t="s">
        <v>507</v>
      </c>
      <c r="S95" s="415">
        <f t="shared" si="26"/>
        <v>0</v>
      </c>
      <c r="T95" s="174"/>
      <c r="U95" s="173"/>
      <c r="V95" s="224"/>
      <c r="W95" s="506" t="s">
        <v>507</v>
      </c>
      <c r="X95" s="415">
        <f t="shared" si="27"/>
        <v>0</v>
      </c>
      <c r="Y95" s="171"/>
      <c r="Z95" s="173"/>
      <c r="AA95" s="276"/>
      <c r="AB95" s="507" t="s">
        <v>507</v>
      </c>
      <c r="AC95" s="415">
        <f t="shared" si="28"/>
        <v>0</v>
      </c>
    </row>
    <row r="96" spans="3:52" ht="15" customHeight="1" x14ac:dyDescent="0.2">
      <c r="C96" s="435" t="s">
        <v>207</v>
      </c>
      <c r="D96" s="441">
        <v>5</v>
      </c>
      <c r="E96" s="172"/>
      <c r="F96" s="224"/>
      <c r="G96" s="505" t="s">
        <v>507</v>
      </c>
      <c r="H96" s="415">
        <f t="shared" si="29"/>
        <v>0</v>
      </c>
      <c r="J96" s="171"/>
      <c r="K96" s="172"/>
      <c r="L96" s="224"/>
      <c r="M96" s="506" t="s">
        <v>507</v>
      </c>
      <c r="N96" s="415">
        <f t="shared" si="25"/>
        <v>0</v>
      </c>
      <c r="O96" s="171"/>
      <c r="P96" s="172"/>
      <c r="Q96" s="224"/>
      <c r="R96" s="506" t="s">
        <v>507</v>
      </c>
      <c r="S96" s="415">
        <f t="shared" si="26"/>
        <v>0</v>
      </c>
      <c r="T96" s="174"/>
      <c r="U96" s="172"/>
      <c r="V96" s="224"/>
      <c r="W96" s="506" t="s">
        <v>507</v>
      </c>
      <c r="X96" s="415">
        <f t="shared" si="27"/>
        <v>0</v>
      </c>
      <c r="Y96" s="171"/>
      <c r="Z96" s="172"/>
      <c r="AA96" s="276"/>
      <c r="AB96" s="507" t="s">
        <v>507</v>
      </c>
      <c r="AC96" s="415">
        <f t="shared" si="28"/>
        <v>0</v>
      </c>
    </row>
    <row r="97" spans="3:52" ht="15" customHeight="1" x14ac:dyDescent="0.2">
      <c r="C97" s="436"/>
      <c r="D97" s="441"/>
      <c r="E97" s="172"/>
      <c r="F97" s="224"/>
      <c r="G97" s="505" t="s">
        <v>507</v>
      </c>
      <c r="H97" s="415">
        <f t="shared" si="29"/>
        <v>0</v>
      </c>
      <c r="J97" s="171"/>
      <c r="K97" s="172"/>
      <c r="L97" s="224"/>
      <c r="M97" s="506" t="s">
        <v>507</v>
      </c>
      <c r="N97" s="415">
        <f t="shared" si="25"/>
        <v>0</v>
      </c>
      <c r="O97" s="171"/>
      <c r="P97" s="173"/>
      <c r="Q97" s="224"/>
      <c r="R97" s="506" t="s">
        <v>507</v>
      </c>
      <c r="S97" s="415">
        <f t="shared" si="26"/>
        <v>0</v>
      </c>
      <c r="T97" s="174"/>
      <c r="U97" s="173"/>
      <c r="V97" s="224"/>
      <c r="W97" s="506" t="s">
        <v>507</v>
      </c>
      <c r="X97" s="415">
        <f t="shared" si="27"/>
        <v>0</v>
      </c>
      <c r="Y97" s="171"/>
      <c r="Z97" s="172"/>
      <c r="AA97" s="276"/>
      <c r="AB97" s="507" t="s">
        <v>507</v>
      </c>
      <c r="AC97" s="415">
        <f t="shared" si="28"/>
        <v>0</v>
      </c>
    </row>
    <row r="98" spans="3:52" ht="15" customHeight="1" x14ac:dyDescent="0.2">
      <c r="C98" s="437"/>
      <c r="D98" s="441"/>
      <c r="E98" s="172"/>
      <c r="F98" s="224"/>
      <c r="G98" s="505" t="s">
        <v>507</v>
      </c>
      <c r="H98" s="415">
        <f t="shared" si="29"/>
        <v>0</v>
      </c>
      <c r="J98" s="171"/>
      <c r="K98" s="172"/>
      <c r="L98" s="224"/>
      <c r="M98" s="506" t="s">
        <v>507</v>
      </c>
      <c r="N98" s="415">
        <f t="shared" si="25"/>
        <v>0</v>
      </c>
      <c r="O98" s="171"/>
      <c r="P98" s="173"/>
      <c r="Q98" s="224"/>
      <c r="R98" s="506" t="s">
        <v>507</v>
      </c>
      <c r="S98" s="415">
        <f t="shared" si="26"/>
        <v>0</v>
      </c>
      <c r="T98" s="174"/>
      <c r="U98" s="173"/>
      <c r="V98" s="224"/>
      <c r="W98" s="506" t="s">
        <v>507</v>
      </c>
      <c r="X98" s="415">
        <f t="shared" si="27"/>
        <v>0</v>
      </c>
      <c r="Y98" s="171"/>
      <c r="Z98" s="172"/>
      <c r="AA98" s="276"/>
      <c r="AB98" s="507" t="s">
        <v>507</v>
      </c>
      <c r="AC98" s="415">
        <f t="shared" si="28"/>
        <v>0</v>
      </c>
    </row>
    <row r="99" spans="3:52" ht="15" customHeight="1" x14ac:dyDescent="0.2">
      <c r="C99" s="437"/>
      <c r="D99" s="441"/>
      <c r="E99" s="172"/>
      <c r="F99" s="224"/>
      <c r="G99" s="505" t="s">
        <v>507</v>
      </c>
      <c r="H99" s="415">
        <f t="shared" si="29"/>
        <v>0</v>
      </c>
      <c r="J99" s="171"/>
      <c r="K99" s="172"/>
      <c r="L99" s="224"/>
      <c r="M99" s="506" t="s">
        <v>507</v>
      </c>
      <c r="N99" s="415">
        <f t="shared" si="25"/>
        <v>0</v>
      </c>
      <c r="O99" s="171"/>
      <c r="P99" s="173"/>
      <c r="Q99" s="224"/>
      <c r="R99" s="506" t="s">
        <v>507</v>
      </c>
      <c r="S99" s="415">
        <f t="shared" si="26"/>
        <v>0</v>
      </c>
      <c r="T99" s="174"/>
      <c r="U99" s="173"/>
      <c r="V99" s="224"/>
      <c r="W99" s="506" t="s">
        <v>507</v>
      </c>
      <c r="X99" s="415">
        <f t="shared" si="27"/>
        <v>0</v>
      </c>
      <c r="Y99" s="171"/>
      <c r="Z99" s="173"/>
      <c r="AA99" s="276"/>
      <c r="AB99" s="507" t="s">
        <v>507</v>
      </c>
      <c r="AC99" s="415">
        <f t="shared" si="28"/>
        <v>0</v>
      </c>
      <c r="AV99" s="48"/>
    </row>
    <row r="100" spans="3:52" ht="15" customHeight="1" x14ac:dyDescent="0.2">
      <c r="C100" s="437"/>
      <c r="D100" s="441"/>
      <c r="E100" s="172"/>
      <c r="F100" s="224"/>
      <c r="G100" s="505" t="s">
        <v>507</v>
      </c>
      <c r="H100" s="415">
        <f t="shared" si="29"/>
        <v>0</v>
      </c>
      <c r="J100" s="171"/>
      <c r="K100" s="172"/>
      <c r="L100" s="224"/>
      <c r="M100" s="506" t="s">
        <v>507</v>
      </c>
      <c r="N100" s="415">
        <f t="shared" si="25"/>
        <v>0</v>
      </c>
      <c r="O100" s="171"/>
      <c r="P100" s="173"/>
      <c r="Q100" s="224"/>
      <c r="R100" s="506" t="s">
        <v>507</v>
      </c>
      <c r="S100" s="415">
        <f t="shared" si="26"/>
        <v>0</v>
      </c>
      <c r="T100" s="174"/>
      <c r="U100" s="173"/>
      <c r="V100" s="224"/>
      <c r="W100" s="506" t="s">
        <v>507</v>
      </c>
      <c r="X100" s="415">
        <f t="shared" si="27"/>
        <v>0</v>
      </c>
      <c r="Y100" s="171"/>
      <c r="Z100" s="172"/>
      <c r="AA100" s="276"/>
      <c r="AB100" s="507" t="s">
        <v>507</v>
      </c>
      <c r="AC100" s="415">
        <f t="shared" si="28"/>
        <v>0</v>
      </c>
    </row>
    <row r="101" spans="3:52" ht="15" customHeight="1" x14ac:dyDescent="0.2">
      <c r="C101" s="437"/>
      <c r="D101" s="441"/>
      <c r="E101" s="172"/>
      <c r="F101" s="224"/>
      <c r="G101" s="505" t="s">
        <v>507</v>
      </c>
      <c r="H101" s="415">
        <f t="shared" si="29"/>
        <v>0</v>
      </c>
      <c r="J101" s="171"/>
      <c r="K101" s="172"/>
      <c r="L101" s="224"/>
      <c r="M101" s="506" t="s">
        <v>507</v>
      </c>
      <c r="N101" s="415">
        <f t="shared" si="25"/>
        <v>0</v>
      </c>
      <c r="O101" s="171"/>
      <c r="P101" s="173"/>
      <c r="Q101" s="224"/>
      <c r="R101" s="506" t="s">
        <v>507</v>
      </c>
      <c r="S101" s="415">
        <f t="shared" si="26"/>
        <v>0</v>
      </c>
      <c r="T101" s="174"/>
      <c r="U101" s="173"/>
      <c r="V101" s="224"/>
      <c r="W101" s="506" t="s">
        <v>507</v>
      </c>
      <c r="X101" s="415">
        <f t="shared" si="27"/>
        <v>0</v>
      </c>
      <c r="Y101" s="171"/>
      <c r="Z101" s="172"/>
      <c r="AA101" s="276"/>
      <c r="AB101" s="507" t="s">
        <v>507</v>
      </c>
      <c r="AC101" s="415">
        <f t="shared" si="28"/>
        <v>0</v>
      </c>
    </row>
    <row r="102" spans="3:52" ht="15" customHeight="1" x14ac:dyDescent="0.2">
      <c r="C102" s="437"/>
      <c r="D102" s="441"/>
      <c r="E102" s="172"/>
      <c r="F102" s="224"/>
      <c r="G102" s="505" t="s">
        <v>507</v>
      </c>
      <c r="H102" s="415">
        <f t="shared" si="29"/>
        <v>0</v>
      </c>
      <c r="J102" s="171"/>
      <c r="K102" s="172"/>
      <c r="L102" s="224"/>
      <c r="M102" s="506" t="s">
        <v>507</v>
      </c>
      <c r="N102" s="415">
        <f t="shared" si="25"/>
        <v>0</v>
      </c>
      <c r="O102" s="171"/>
      <c r="P102" s="173"/>
      <c r="Q102" s="224"/>
      <c r="R102" s="506" t="s">
        <v>507</v>
      </c>
      <c r="S102" s="415">
        <f t="shared" si="26"/>
        <v>0</v>
      </c>
      <c r="T102" s="174"/>
      <c r="U102" s="173"/>
      <c r="V102" s="224"/>
      <c r="W102" s="506" t="s">
        <v>507</v>
      </c>
      <c r="X102" s="415">
        <f t="shared" si="27"/>
        <v>0</v>
      </c>
      <c r="Y102" s="171"/>
      <c r="Z102" s="172"/>
      <c r="AA102" s="276"/>
      <c r="AB102" s="507" t="s">
        <v>507</v>
      </c>
      <c r="AC102" s="415">
        <f t="shared" si="28"/>
        <v>0</v>
      </c>
    </row>
    <row r="103" spans="3:52" ht="15" customHeight="1" x14ac:dyDescent="0.2">
      <c r="C103" s="437"/>
      <c r="D103" s="441"/>
      <c r="E103" s="172"/>
      <c r="F103" s="224"/>
      <c r="G103" s="505" t="s">
        <v>507</v>
      </c>
      <c r="H103" s="415">
        <f t="shared" si="29"/>
        <v>0</v>
      </c>
      <c r="J103" s="171"/>
      <c r="K103" s="172"/>
      <c r="L103" s="224"/>
      <c r="M103" s="506" t="s">
        <v>507</v>
      </c>
      <c r="N103" s="415">
        <f t="shared" si="25"/>
        <v>0</v>
      </c>
      <c r="O103" s="171"/>
      <c r="P103" s="173"/>
      <c r="Q103" s="224"/>
      <c r="R103" s="506" t="s">
        <v>507</v>
      </c>
      <c r="S103" s="415">
        <f t="shared" si="26"/>
        <v>0</v>
      </c>
      <c r="T103" s="174"/>
      <c r="U103" s="173"/>
      <c r="V103" s="224"/>
      <c r="W103" s="506" t="s">
        <v>507</v>
      </c>
      <c r="X103" s="415">
        <f t="shared" si="27"/>
        <v>0</v>
      </c>
      <c r="Y103" s="171"/>
      <c r="Z103" s="172"/>
      <c r="AA103" s="276"/>
      <c r="AB103" s="507" t="s">
        <v>507</v>
      </c>
      <c r="AC103" s="415">
        <f t="shared" si="28"/>
        <v>0</v>
      </c>
    </row>
    <row r="104" spans="3:52" ht="15" customHeight="1" x14ac:dyDescent="0.2">
      <c r="C104" s="437"/>
      <c r="D104" s="441"/>
      <c r="E104" s="172"/>
      <c r="F104" s="224"/>
      <c r="G104" s="505" t="s">
        <v>507</v>
      </c>
      <c r="H104" s="415">
        <f t="shared" si="29"/>
        <v>0</v>
      </c>
      <c r="J104" s="171"/>
      <c r="K104" s="172"/>
      <c r="L104" s="224"/>
      <c r="M104" s="506" t="s">
        <v>507</v>
      </c>
      <c r="N104" s="415">
        <f t="shared" si="25"/>
        <v>0</v>
      </c>
      <c r="O104" s="171"/>
      <c r="P104" s="173"/>
      <c r="Q104" s="224"/>
      <c r="R104" s="506" t="s">
        <v>507</v>
      </c>
      <c r="S104" s="415">
        <f t="shared" si="26"/>
        <v>0</v>
      </c>
      <c r="T104" s="174"/>
      <c r="U104" s="173"/>
      <c r="V104" s="224"/>
      <c r="W104" s="506" t="s">
        <v>507</v>
      </c>
      <c r="X104" s="415">
        <f t="shared" si="27"/>
        <v>0</v>
      </c>
      <c r="Y104" s="171"/>
      <c r="Z104" s="172"/>
      <c r="AA104" s="276"/>
      <c r="AB104" s="507" t="s">
        <v>507</v>
      </c>
      <c r="AC104" s="415">
        <f t="shared" si="28"/>
        <v>0</v>
      </c>
    </row>
    <row r="105" spans="3:52" ht="15" customHeight="1" x14ac:dyDescent="0.2">
      <c r="C105" s="437"/>
      <c r="D105" s="441"/>
      <c r="E105" s="172"/>
      <c r="F105" s="224"/>
      <c r="G105" s="505" t="s">
        <v>507</v>
      </c>
      <c r="H105" s="415">
        <f t="shared" si="29"/>
        <v>0</v>
      </c>
      <c r="J105" s="171"/>
      <c r="K105" s="172"/>
      <c r="L105" s="224"/>
      <c r="M105" s="506" t="s">
        <v>507</v>
      </c>
      <c r="N105" s="415">
        <f t="shared" si="25"/>
        <v>0</v>
      </c>
      <c r="O105" s="171"/>
      <c r="P105" s="173"/>
      <c r="Q105" s="224"/>
      <c r="R105" s="506" t="s">
        <v>507</v>
      </c>
      <c r="S105" s="415">
        <f t="shared" si="26"/>
        <v>0</v>
      </c>
      <c r="T105" s="174"/>
      <c r="U105" s="173"/>
      <c r="V105" s="224"/>
      <c r="W105" s="506" t="s">
        <v>507</v>
      </c>
      <c r="X105" s="415">
        <f t="shared" si="27"/>
        <v>0</v>
      </c>
      <c r="Y105" s="171"/>
      <c r="Z105" s="173"/>
      <c r="AA105" s="276"/>
      <c r="AB105" s="507" t="s">
        <v>507</v>
      </c>
      <c r="AC105" s="415">
        <f t="shared" si="28"/>
        <v>0</v>
      </c>
      <c r="AS105" s="165"/>
      <c r="AY105" s="636" t="s">
        <v>31</v>
      </c>
      <c r="AZ105" s="637"/>
    </row>
    <row r="106" spans="3:52" ht="15" customHeight="1" thickBot="1" x14ac:dyDescent="0.25">
      <c r="C106" s="437"/>
      <c r="D106" s="441"/>
      <c r="E106" s="172"/>
      <c r="F106" s="224"/>
      <c r="G106" s="508" t="s">
        <v>507</v>
      </c>
      <c r="H106" s="416">
        <f t="shared" si="29"/>
        <v>0</v>
      </c>
      <c r="J106" s="175"/>
      <c r="K106" s="176"/>
      <c r="L106" s="225"/>
      <c r="M106" s="506" t="s">
        <v>507</v>
      </c>
      <c r="N106" s="415">
        <f t="shared" si="25"/>
        <v>0</v>
      </c>
      <c r="O106" s="177"/>
      <c r="P106" s="178"/>
      <c r="Q106" s="225"/>
      <c r="R106" s="506" t="s">
        <v>507</v>
      </c>
      <c r="S106" s="415">
        <f t="shared" si="26"/>
        <v>0</v>
      </c>
      <c r="T106" s="177"/>
      <c r="U106" s="178"/>
      <c r="V106" s="225"/>
      <c r="W106" s="508" t="s">
        <v>507</v>
      </c>
      <c r="X106" s="415">
        <f t="shared" si="27"/>
        <v>0</v>
      </c>
      <c r="Y106" s="175"/>
      <c r="Z106" s="178"/>
      <c r="AA106" s="278"/>
      <c r="AB106" s="507" t="s">
        <v>507</v>
      </c>
      <c r="AC106" s="415">
        <f t="shared" si="28"/>
        <v>0</v>
      </c>
      <c r="AE106" s="179" t="s">
        <v>90</v>
      </c>
      <c r="AF106" s="180" t="s">
        <v>91</v>
      </c>
      <c r="AG106" s="180" t="s">
        <v>92</v>
      </c>
      <c r="AH106" s="180" t="s">
        <v>93</v>
      </c>
      <c r="AI106" s="180" t="s">
        <v>94</v>
      </c>
      <c r="AJ106" s="184"/>
      <c r="AK106" s="187"/>
      <c r="AL106" s="192" t="s">
        <v>111</v>
      </c>
      <c r="AM106" s="180" t="s">
        <v>115</v>
      </c>
      <c r="AN106" s="191" t="s">
        <v>118</v>
      </c>
      <c r="AO106" s="190" t="s">
        <v>121</v>
      </c>
      <c r="AP106" s="193" t="s">
        <v>31</v>
      </c>
      <c r="AQ106" s="187"/>
      <c r="AR106" s="165"/>
      <c r="AS106" s="182"/>
      <c r="AT106" s="182"/>
      <c r="AY106" s="268" t="s">
        <v>248</v>
      </c>
      <c r="AZ106" s="269" t="s">
        <v>249</v>
      </c>
    </row>
    <row r="107" spans="3:52" ht="20.100000000000001" customHeight="1" thickTop="1" thickBot="1" x14ac:dyDescent="0.25">
      <c r="C107" s="438"/>
      <c r="D107" s="443"/>
      <c r="E107" s="439" t="s">
        <v>195</v>
      </c>
      <c r="F107" s="401">
        <f>SUM(F92:F106)</f>
        <v>0</v>
      </c>
      <c r="G107" s="423"/>
      <c r="H107" s="417">
        <f>SUM(H92:H106)</f>
        <v>0</v>
      </c>
      <c r="I107" s="204"/>
      <c r="J107" s="402" t="s">
        <v>111</v>
      </c>
      <c r="K107" s="413" t="s">
        <v>196</v>
      </c>
      <c r="L107" s="403">
        <f>SUM(L92:L106)</f>
        <v>0</v>
      </c>
      <c r="M107" s="426"/>
      <c r="N107" s="418">
        <f>SUM(N92:N106)</f>
        <v>0</v>
      </c>
      <c r="O107" s="404" t="s">
        <v>115</v>
      </c>
      <c r="P107" s="405" t="s">
        <v>196</v>
      </c>
      <c r="Q107" s="406">
        <f>SUM(Q92:Q106)</f>
        <v>0</v>
      </c>
      <c r="R107" s="427"/>
      <c r="S107" s="421">
        <f>SUM(S92:S106)</f>
        <v>0</v>
      </c>
      <c r="T107" s="407" t="s">
        <v>118</v>
      </c>
      <c r="U107" s="412" t="s">
        <v>196</v>
      </c>
      <c r="V107" s="409">
        <f>SUM(V92:V106)</f>
        <v>0</v>
      </c>
      <c r="W107" s="429"/>
      <c r="X107" s="419">
        <f>SUM(X92:X106)</f>
        <v>0</v>
      </c>
      <c r="Y107" s="408" t="s">
        <v>121</v>
      </c>
      <c r="Z107" s="411" t="s">
        <v>196</v>
      </c>
      <c r="AA107" s="410">
        <f>SUM(AA92:AA106)</f>
        <v>0</v>
      </c>
      <c r="AB107" s="431"/>
      <c r="AC107" s="420">
        <f>SUM(AC92:AC106)</f>
        <v>0</v>
      </c>
      <c r="AE107" s="183">
        <f>IF(AT107=1,F107,"")</f>
        <v>0</v>
      </c>
      <c r="AF107" s="183" t="str">
        <f>IF(AT107=2,F107,"")</f>
        <v/>
      </c>
      <c r="AG107" s="183" t="str">
        <f>IF(AT107=3,F107,"")</f>
        <v/>
      </c>
      <c r="AH107" s="183" t="str">
        <f>IF(AT107=4,F107,"")</f>
        <v/>
      </c>
      <c r="AI107" s="183" t="str">
        <f>IF(AT107=5,F107,"")</f>
        <v/>
      </c>
      <c r="AL107" s="183">
        <f>L107</f>
        <v>0</v>
      </c>
      <c r="AM107" s="183">
        <f>Q107</f>
        <v>0</v>
      </c>
      <c r="AN107" s="183">
        <f>V107</f>
        <v>0</v>
      </c>
      <c r="AO107" s="183">
        <f>AA107</f>
        <v>0</v>
      </c>
      <c r="AP107" s="183">
        <f>L107+Q107+V107+AA107</f>
        <v>0</v>
      </c>
      <c r="AR107" s="181"/>
      <c r="AS107" s="2" t="str">
        <f>VLOOKUP(F107,$AR$7:$AS$11,2)</f>
        <v>&lt; 95</v>
      </c>
      <c r="AT107" s="46">
        <f>VLOOKUP(F107,$AR$7:$AT$11,3)</f>
        <v>1</v>
      </c>
      <c r="AU107" s="184"/>
      <c r="AW107" s="184"/>
      <c r="AY107" s="270">
        <f>H107</f>
        <v>0</v>
      </c>
      <c r="AZ107" s="270">
        <f>N107+S107+X107+AC107</f>
        <v>0</v>
      </c>
    </row>
    <row r="108" spans="3:52" ht="15" customHeight="1" thickBot="1" x14ac:dyDescent="0.25">
      <c r="H108" s="263"/>
      <c r="I108" s="433"/>
    </row>
    <row r="109" spans="3:52" ht="15" customHeight="1" x14ac:dyDescent="0.2">
      <c r="C109" s="639">
        <v>6</v>
      </c>
      <c r="D109" s="440">
        <v>1</v>
      </c>
      <c r="E109" s="199"/>
      <c r="F109" s="223"/>
      <c r="G109" s="502" t="s">
        <v>507</v>
      </c>
      <c r="H109" s="414">
        <f>IF(G109="SI",F109,0)</f>
        <v>0</v>
      </c>
      <c r="I109" s="434"/>
      <c r="J109" s="198"/>
      <c r="K109" s="199"/>
      <c r="L109" s="223"/>
      <c r="M109" s="503" t="s">
        <v>507</v>
      </c>
      <c r="N109" s="414">
        <f>IF($M109="SI",$L109,0)</f>
        <v>0</v>
      </c>
      <c r="O109" s="198"/>
      <c r="P109" s="199"/>
      <c r="Q109" s="223"/>
      <c r="R109" s="503" t="s">
        <v>507</v>
      </c>
      <c r="S109" s="414">
        <f>IF($R109="SI",$Q109,0)</f>
        <v>0</v>
      </c>
      <c r="T109" s="198"/>
      <c r="U109" s="199"/>
      <c r="V109" s="223"/>
      <c r="W109" s="503" t="s">
        <v>507</v>
      </c>
      <c r="X109" s="414">
        <f>IF($W109="SI",$V109,0)</f>
        <v>0</v>
      </c>
      <c r="Y109" s="198"/>
      <c r="Z109" s="199"/>
      <c r="AA109" s="277"/>
      <c r="AB109" s="504" t="s">
        <v>507</v>
      </c>
      <c r="AC109" s="414">
        <f>IF($AB109="SI",$AA109,0)</f>
        <v>0</v>
      </c>
    </row>
    <row r="110" spans="3:52" ht="15" customHeight="1" x14ac:dyDescent="0.2">
      <c r="C110" s="640"/>
      <c r="D110" s="441">
        <v>2</v>
      </c>
      <c r="E110" s="172"/>
      <c r="F110" s="224"/>
      <c r="G110" s="505" t="s">
        <v>507</v>
      </c>
      <c r="H110" s="415">
        <f>IF(G110="SI",F110,0)</f>
        <v>0</v>
      </c>
      <c r="J110" s="171"/>
      <c r="K110" s="172"/>
      <c r="L110" s="224"/>
      <c r="M110" s="506" t="s">
        <v>507</v>
      </c>
      <c r="N110" s="415">
        <f t="shared" ref="N110:N123" si="30">IF($M110="SI",$L110,0)</f>
        <v>0</v>
      </c>
      <c r="O110" s="171"/>
      <c r="P110" s="173"/>
      <c r="Q110" s="224"/>
      <c r="R110" s="506" t="s">
        <v>507</v>
      </c>
      <c r="S110" s="415">
        <f t="shared" ref="S110:S123" si="31">IF($R110="SI",$Q110,0)</f>
        <v>0</v>
      </c>
      <c r="T110" s="171"/>
      <c r="U110" s="173"/>
      <c r="V110" s="224"/>
      <c r="W110" s="506" t="s">
        <v>507</v>
      </c>
      <c r="X110" s="415">
        <f t="shared" ref="X110:X123" si="32">IF($W110="SI",$V110,0)</f>
        <v>0</v>
      </c>
      <c r="Y110" s="171"/>
      <c r="Z110" s="172"/>
      <c r="AA110" s="276"/>
      <c r="AB110" s="507" t="s">
        <v>507</v>
      </c>
      <c r="AC110" s="415">
        <f t="shared" ref="AC110:AC123" si="33">IF($AB110="SI",$AA110,0)</f>
        <v>0</v>
      </c>
    </row>
    <row r="111" spans="3:52" ht="15" customHeight="1" x14ac:dyDescent="0.2">
      <c r="C111" s="641"/>
      <c r="D111" s="441">
        <v>3</v>
      </c>
      <c r="E111" s="172"/>
      <c r="F111" s="224"/>
      <c r="G111" s="505" t="s">
        <v>507</v>
      </c>
      <c r="H111" s="415">
        <f t="shared" ref="H111:H123" si="34">IF(G111="SI",F111,0)</f>
        <v>0</v>
      </c>
      <c r="J111" s="171"/>
      <c r="K111" s="172"/>
      <c r="L111" s="224"/>
      <c r="M111" s="506" t="s">
        <v>507</v>
      </c>
      <c r="N111" s="415">
        <f t="shared" si="30"/>
        <v>0</v>
      </c>
      <c r="O111" s="171"/>
      <c r="P111" s="173"/>
      <c r="Q111" s="224"/>
      <c r="R111" s="506" t="s">
        <v>507</v>
      </c>
      <c r="S111" s="415">
        <f t="shared" si="31"/>
        <v>0</v>
      </c>
      <c r="T111" s="174"/>
      <c r="U111" s="173"/>
      <c r="V111" s="224"/>
      <c r="W111" s="506" t="s">
        <v>507</v>
      </c>
      <c r="X111" s="415">
        <f t="shared" si="32"/>
        <v>0</v>
      </c>
      <c r="Y111" s="171"/>
      <c r="Z111" s="172"/>
      <c r="AA111" s="276"/>
      <c r="AB111" s="507" t="s">
        <v>507</v>
      </c>
      <c r="AC111" s="415">
        <f t="shared" si="33"/>
        <v>0</v>
      </c>
    </row>
    <row r="112" spans="3:52" ht="15" customHeight="1" x14ac:dyDescent="0.2">
      <c r="C112" s="435" t="s">
        <v>186</v>
      </c>
      <c r="D112" s="441">
        <v>4</v>
      </c>
      <c r="E112" s="172"/>
      <c r="F112" s="224"/>
      <c r="G112" s="505" t="s">
        <v>507</v>
      </c>
      <c r="H112" s="415">
        <f t="shared" si="34"/>
        <v>0</v>
      </c>
      <c r="J112" s="171"/>
      <c r="K112" s="172"/>
      <c r="L112" s="224"/>
      <c r="M112" s="506" t="s">
        <v>507</v>
      </c>
      <c r="N112" s="415">
        <f t="shared" si="30"/>
        <v>0</v>
      </c>
      <c r="O112" s="171"/>
      <c r="P112" s="173"/>
      <c r="Q112" s="224"/>
      <c r="R112" s="506" t="s">
        <v>507</v>
      </c>
      <c r="S112" s="415">
        <f t="shared" si="31"/>
        <v>0</v>
      </c>
      <c r="T112" s="174"/>
      <c r="U112" s="173"/>
      <c r="V112" s="224"/>
      <c r="W112" s="506" t="s">
        <v>507</v>
      </c>
      <c r="X112" s="415">
        <f t="shared" si="32"/>
        <v>0</v>
      </c>
      <c r="Y112" s="171"/>
      <c r="Z112" s="173"/>
      <c r="AA112" s="276"/>
      <c r="AB112" s="507" t="s">
        <v>507</v>
      </c>
      <c r="AC112" s="415">
        <f t="shared" si="33"/>
        <v>0</v>
      </c>
    </row>
    <row r="113" spans="3:52" ht="15" customHeight="1" x14ac:dyDescent="0.2">
      <c r="C113" s="435" t="s">
        <v>207</v>
      </c>
      <c r="D113" s="441">
        <v>5</v>
      </c>
      <c r="E113" s="172"/>
      <c r="F113" s="224"/>
      <c r="G113" s="505" t="s">
        <v>507</v>
      </c>
      <c r="H113" s="415">
        <f t="shared" si="34"/>
        <v>0</v>
      </c>
      <c r="J113" s="171"/>
      <c r="K113" s="172"/>
      <c r="L113" s="224"/>
      <c r="M113" s="506" t="s">
        <v>507</v>
      </c>
      <c r="N113" s="415">
        <f t="shared" si="30"/>
        <v>0</v>
      </c>
      <c r="O113" s="171"/>
      <c r="P113" s="172"/>
      <c r="Q113" s="224"/>
      <c r="R113" s="506" t="s">
        <v>507</v>
      </c>
      <c r="S113" s="415">
        <f t="shared" si="31"/>
        <v>0</v>
      </c>
      <c r="T113" s="174"/>
      <c r="U113" s="172"/>
      <c r="V113" s="224"/>
      <c r="W113" s="506" t="s">
        <v>507</v>
      </c>
      <c r="X113" s="415">
        <f t="shared" si="32"/>
        <v>0</v>
      </c>
      <c r="Y113" s="171"/>
      <c r="Z113" s="172"/>
      <c r="AA113" s="276"/>
      <c r="AB113" s="507" t="s">
        <v>507</v>
      </c>
      <c r="AC113" s="415">
        <f t="shared" si="33"/>
        <v>0</v>
      </c>
    </row>
    <row r="114" spans="3:52" ht="15" customHeight="1" x14ac:dyDescent="0.2">
      <c r="C114" s="436"/>
      <c r="D114" s="441"/>
      <c r="E114" s="172"/>
      <c r="F114" s="224"/>
      <c r="G114" s="505" t="s">
        <v>507</v>
      </c>
      <c r="H114" s="415">
        <f t="shared" si="34"/>
        <v>0</v>
      </c>
      <c r="J114" s="171"/>
      <c r="K114" s="172"/>
      <c r="L114" s="224"/>
      <c r="M114" s="506" t="s">
        <v>507</v>
      </c>
      <c r="N114" s="415">
        <f t="shared" si="30"/>
        <v>0</v>
      </c>
      <c r="O114" s="171"/>
      <c r="P114" s="173"/>
      <c r="Q114" s="224"/>
      <c r="R114" s="506" t="s">
        <v>507</v>
      </c>
      <c r="S114" s="415">
        <f t="shared" si="31"/>
        <v>0</v>
      </c>
      <c r="T114" s="174"/>
      <c r="U114" s="173"/>
      <c r="V114" s="224"/>
      <c r="W114" s="506" t="s">
        <v>507</v>
      </c>
      <c r="X114" s="415">
        <f t="shared" si="32"/>
        <v>0</v>
      </c>
      <c r="Y114" s="171"/>
      <c r="Z114" s="172"/>
      <c r="AA114" s="276"/>
      <c r="AB114" s="507" t="s">
        <v>507</v>
      </c>
      <c r="AC114" s="415">
        <f t="shared" si="33"/>
        <v>0</v>
      </c>
    </row>
    <row r="115" spans="3:52" ht="15" customHeight="1" x14ac:dyDescent="0.2">
      <c r="C115" s="437"/>
      <c r="D115" s="441"/>
      <c r="E115" s="172"/>
      <c r="F115" s="224"/>
      <c r="G115" s="505" t="s">
        <v>507</v>
      </c>
      <c r="H115" s="415">
        <f t="shared" si="34"/>
        <v>0</v>
      </c>
      <c r="J115" s="171"/>
      <c r="K115" s="172"/>
      <c r="L115" s="224"/>
      <c r="M115" s="506" t="s">
        <v>507</v>
      </c>
      <c r="N115" s="415">
        <f t="shared" si="30"/>
        <v>0</v>
      </c>
      <c r="O115" s="171"/>
      <c r="P115" s="173"/>
      <c r="Q115" s="224"/>
      <c r="R115" s="506" t="s">
        <v>507</v>
      </c>
      <c r="S115" s="415">
        <f t="shared" si="31"/>
        <v>0</v>
      </c>
      <c r="T115" s="174"/>
      <c r="U115" s="173"/>
      <c r="V115" s="224"/>
      <c r="W115" s="506" t="s">
        <v>507</v>
      </c>
      <c r="X115" s="415">
        <f t="shared" si="32"/>
        <v>0</v>
      </c>
      <c r="Y115" s="171"/>
      <c r="Z115" s="172"/>
      <c r="AA115" s="276"/>
      <c r="AB115" s="507" t="s">
        <v>507</v>
      </c>
      <c r="AC115" s="415">
        <f t="shared" si="33"/>
        <v>0</v>
      </c>
    </row>
    <row r="116" spans="3:52" ht="15" customHeight="1" x14ac:dyDescent="0.2">
      <c r="C116" s="437"/>
      <c r="D116" s="441"/>
      <c r="E116" s="172"/>
      <c r="F116" s="224"/>
      <c r="G116" s="505" t="s">
        <v>507</v>
      </c>
      <c r="H116" s="415">
        <f t="shared" si="34"/>
        <v>0</v>
      </c>
      <c r="J116" s="171"/>
      <c r="K116" s="172"/>
      <c r="L116" s="224"/>
      <c r="M116" s="506" t="s">
        <v>507</v>
      </c>
      <c r="N116" s="415">
        <f t="shared" si="30"/>
        <v>0</v>
      </c>
      <c r="O116" s="171"/>
      <c r="P116" s="173"/>
      <c r="Q116" s="224"/>
      <c r="R116" s="506" t="s">
        <v>507</v>
      </c>
      <c r="S116" s="415">
        <f t="shared" si="31"/>
        <v>0</v>
      </c>
      <c r="T116" s="174"/>
      <c r="U116" s="173"/>
      <c r="V116" s="224"/>
      <c r="W116" s="506" t="s">
        <v>507</v>
      </c>
      <c r="X116" s="415">
        <f t="shared" si="32"/>
        <v>0</v>
      </c>
      <c r="Y116" s="171"/>
      <c r="Z116" s="173"/>
      <c r="AA116" s="276"/>
      <c r="AB116" s="507" t="s">
        <v>507</v>
      </c>
      <c r="AC116" s="415">
        <f t="shared" si="33"/>
        <v>0</v>
      </c>
      <c r="AV116" s="48"/>
    </row>
    <row r="117" spans="3:52" ht="15" customHeight="1" x14ac:dyDescent="0.2">
      <c r="C117" s="437"/>
      <c r="D117" s="441"/>
      <c r="E117" s="172"/>
      <c r="F117" s="224"/>
      <c r="G117" s="505" t="s">
        <v>507</v>
      </c>
      <c r="H117" s="415">
        <f t="shared" si="34"/>
        <v>0</v>
      </c>
      <c r="J117" s="171"/>
      <c r="K117" s="172"/>
      <c r="L117" s="224"/>
      <c r="M117" s="506" t="s">
        <v>507</v>
      </c>
      <c r="N117" s="415">
        <f t="shared" si="30"/>
        <v>0</v>
      </c>
      <c r="O117" s="171"/>
      <c r="P117" s="173"/>
      <c r="Q117" s="224"/>
      <c r="R117" s="506" t="s">
        <v>507</v>
      </c>
      <c r="S117" s="415">
        <f t="shared" si="31"/>
        <v>0</v>
      </c>
      <c r="T117" s="174"/>
      <c r="U117" s="173"/>
      <c r="V117" s="224"/>
      <c r="W117" s="506" t="s">
        <v>507</v>
      </c>
      <c r="X117" s="415">
        <f t="shared" si="32"/>
        <v>0</v>
      </c>
      <c r="Y117" s="171"/>
      <c r="Z117" s="172"/>
      <c r="AA117" s="276"/>
      <c r="AB117" s="507" t="s">
        <v>507</v>
      </c>
      <c r="AC117" s="415">
        <f t="shared" si="33"/>
        <v>0</v>
      </c>
    </row>
    <row r="118" spans="3:52" ht="15" customHeight="1" x14ac:dyDescent="0.2">
      <c r="C118" s="437"/>
      <c r="D118" s="441"/>
      <c r="E118" s="172"/>
      <c r="F118" s="224"/>
      <c r="G118" s="505" t="s">
        <v>507</v>
      </c>
      <c r="H118" s="415">
        <f t="shared" si="34"/>
        <v>0</v>
      </c>
      <c r="J118" s="171"/>
      <c r="K118" s="172"/>
      <c r="L118" s="224"/>
      <c r="M118" s="506" t="s">
        <v>507</v>
      </c>
      <c r="N118" s="415">
        <f t="shared" si="30"/>
        <v>0</v>
      </c>
      <c r="O118" s="171"/>
      <c r="P118" s="173"/>
      <c r="Q118" s="224"/>
      <c r="R118" s="506" t="s">
        <v>507</v>
      </c>
      <c r="S118" s="415">
        <f t="shared" si="31"/>
        <v>0</v>
      </c>
      <c r="T118" s="174"/>
      <c r="U118" s="173"/>
      <c r="V118" s="224"/>
      <c r="W118" s="506" t="s">
        <v>507</v>
      </c>
      <c r="X118" s="415">
        <f t="shared" si="32"/>
        <v>0</v>
      </c>
      <c r="Y118" s="171"/>
      <c r="Z118" s="172"/>
      <c r="AA118" s="276"/>
      <c r="AB118" s="507" t="s">
        <v>507</v>
      </c>
      <c r="AC118" s="415">
        <f t="shared" si="33"/>
        <v>0</v>
      </c>
    </row>
    <row r="119" spans="3:52" ht="15" customHeight="1" x14ac:dyDescent="0.2">
      <c r="C119" s="437"/>
      <c r="D119" s="441"/>
      <c r="E119" s="172"/>
      <c r="F119" s="224"/>
      <c r="G119" s="505" t="s">
        <v>507</v>
      </c>
      <c r="H119" s="415">
        <f t="shared" si="34"/>
        <v>0</v>
      </c>
      <c r="J119" s="171"/>
      <c r="K119" s="172"/>
      <c r="L119" s="224"/>
      <c r="M119" s="506" t="s">
        <v>507</v>
      </c>
      <c r="N119" s="415">
        <f t="shared" si="30"/>
        <v>0</v>
      </c>
      <c r="O119" s="171"/>
      <c r="P119" s="173"/>
      <c r="Q119" s="224"/>
      <c r="R119" s="506" t="s">
        <v>507</v>
      </c>
      <c r="S119" s="415">
        <f t="shared" si="31"/>
        <v>0</v>
      </c>
      <c r="T119" s="174"/>
      <c r="U119" s="173"/>
      <c r="V119" s="224"/>
      <c r="W119" s="506" t="s">
        <v>507</v>
      </c>
      <c r="X119" s="415">
        <f t="shared" si="32"/>
        <v>0</v>
      </c>
      <c r="Y119" s="171"/>
      <c r="Z119" s="172"/>
      <c r="AA119" s="276"/>
      <c r="AB119" s="507" t="s">
        <v>507</v>
      </c>
      <c r="AC119" s="415">
        <f t="shared" si="33"/>
        <v>0</v>
      </c>
    </row>
    <row r="120" spans="3:52" ht="15" customHeight="1" x14ac:dyDescent="0.2">
      <c r="C120" s="437"/>
      <c r="D120" s="441"/>
      <c r="E120" s="172"/>
      <c r="F120" s="224"/>
      <c r="G120" s="505" t="s">
        <v>507</v>
      </c>
      <c r="H120" s="415">
        <f t="shared" si="34"/>
        <v>0</v>
      </c>
      <c r="J120" s="171"/>
      <c r="K120" s="172"/>
      <c r="L120" s="224"/>
      <c r="M120" s="506" t="s">
        <v>507</v>
      </c>
      <c r="N120" s="415">
        <f t="shared" si="30"/>
        <v>0</v>
      </c>
      <c r="O120" s="171"/>
      <c r="P120" s="173"/>
      <c r="Q120" s="224"/>
      <c r="R120" s="506" t="s">
        <v>507</v>
      </c>
      <c r="S120" s="415">
        <f t="shared" si="31"/>
        <v>0</v>
      </c>
      <c r="T120" s="174"/>
      <c r="U120" s="173"/>
      <c r="V120" s="224"/>
      <c r="W120" s="506" t="s">
        <v>507</v>
      </c>
      <c r="X120" s="415">
        <f t="shared" si="32"/>
        <v>0</v>
      </c>
      <c r="Y120" s="171"/>
      <c r="Z120" s="172"/>
      <c r="AA120" s="276"/>
      <c r="AB120" s="507" t="s">
        <v>507</v>
      </c>
      <c r="AC120" s="415">
        <f t="shared" si="33"/>
        <v>0</v>
      </c>
    </row>
    <row r="121" spans="3:52" ht="15" customHeight="1" x14ac:dyDescent="0.2">
      <c r="C121" s="437"/>
      <c r="D121" s="441"/>
      <c r="E121" s="172"/>
      <c r="F121" s="224"/>
      <c r="G121" s="505" t="s">
        <v>507</v>
      </c>
      <c r="H121" s="415">
        <f t="shared" si="34"/>
        <v>0</v>
      </c>
      <c r="J121" s="171"/>
      <c r="K121" s="172"/>
      <c r="L121" s="224"/>
      <c r="M121" s="506" t="s">
        <v>507</v>
      </c>
      <c r="N121" s="415">
        <f t="shared" si="30"/>
        <v>0</v>
      </c>
      <c r="O121" s="171"/>
      <c r="P121" s="173"/>
      <c r="Q121" s="224"/>
      <c r="R121" s="506" t="s">
        <v>507</v>
      </c>
      <c r="S121" s="415">
        <f t="shared" si="31"/>
        <v>0</v>
      </c>
      <c r="T121" s="174"/>
      <c r="U121" s="173"/>
      <c r="V121" s="224"/>
      <c r="W121" s="506" t="s">
        <v>507</v>
      </c>
      <c r="X121" s="415">
        <f t="shared" si="32"/>
        <v>0</v>
      </c>
      <c r="Y121" s="171"/>
      <c r="Z121" s="172"/>
      <c r="AA121" s="276"/>
      <c r="AB121" s="507" t="s">
        <v>507</v>
      </c>
      <c r="AC121" s="415">
        <f t="shared" si="33"/>
        <v>0</v>
      </c>
    </row>
    <row r="122" spans="3:52" ht="15" customHeight="1" x14ac:dyDescent="0.2">
      <c r="C122" s="437"/>
      <c r="D122" s="441"/>
      <c r="E122" s="172"/>
      <c r="F122" s="224"/>
      <c r="G122" s="505" t="s">
        <v>507</v>
      </c>
      <c r="H122" s="415">
        <f t="shared" si="34"/>
        <v>0</v>
      </c>
      <c r="J122" s="171"/>
      <c r="K122" s="172"/>
      <c r="L122" s="224"/>
      <c r="M122" s="506" t="s">
        <v>507</v>
      </c>
      <c r="N122" s="415">
        <f t="shared" si="30"/>
        <v>0</v>
      </c>
      <c r="O122" s="171"/>
      <c r="P122" s="173"/>
      <c r="Q122" s="224"/>
      <c r="R122" s="506" t="s">
        <v>507</v>
      </c>
      <c r="S122" s="415">
        <f t="shared" si="31"/>
        <v>0</v>
      </c>
      <c r="T122" s="174"/>
      <c r="U122" s="173"/>
      <c r="V122" s="224"/>
      <c r="W122" s="506" t="s">
        <v>507</v>
      </c>
      <c r="X122" s="415">
        <f t="shared" si="32"/>
        <v>0</v>
      </c>
      <c r="Y122" s="171"/>
      <c r="Z122" s="173"/>
      <c r="AA122" s="276"/>
      <c r="AB122" s="507" t="s">
        <v>507</v>
      </c>
      <c r="AC122" s="415">
        <f t="shared" si="33"/>
        <v>0</v>
      </c>
      <c r="AS122" s="165"/>
      <c r="AY122" s="636" t="s">
        <v>31</v>
      </c>
      <c r="AZ122" s="637"/>
    </row>
    <row r="123" spans="3:52" ht="15" customHeight="1" thickBot="1" x14ac:dyDescent="0.25">
      <c r="C123" s="437"/>
      <c r="D123" s="441"/>
      <c r="E123" s="172"/>
      <c r="F123" s="224"/>
      <c r="G123" s="508" t="s">
        <v>507</v>
      </c>
      <c r="H123" s="416">
        <f t="shared" si="34"/>
        <v>0</v>
      </c>
      <c r="J123" s="175"/>
      <c r="K123" s="176"/>
      <c r="L123" s="225"/>
      <c r="M123" s="506" t="s">
        <v>507</v>
      </c>
      <c r="N123" s="415">
        <f t="shared" si="30"/>
        <v>0</v>
      </c>
      <c r="O123" s="177"/>
      <c r="P123" s="178"/>
      <c r="Q123" s="225"/>
      <c r="R123" s="506" t="s">
        <v>507</v>
      </c>
      <c r="S123" s="415">
        <f t="shared" si="31"/>
        <v>0</v>
      </c>
      <c r="T123" s="177"/>
      <c r="U123" s="178"/>
      <c r="V123" s="225"/>
      <c r="W123" s="508" t="s">
        <v>507</v>
      </c>
      <c r="X123" s="415">
        <f t="shared" si="32"/>
        <v>0</v>
      </c>
      <c r="Y123" s="175"/>
      <c r="Z123" s="178"/>
      <c r="AA123" s="278"/>
      <c r="AB123" s="507" t="s">
        <v>507</v>
      </c>
      <c r="AC123" s="415">
        <f t="shared" si="33"/>
        <v>0</v>
      </c>
      <c r="AE123" s="179" t="s">
        <v>90</v>
      </c>
      <c r="AF123" s="180" t="s">
        <v>91</v>
      </c>
      <c r="AG123" s="180" t="s">
        <v>92</v>
      </c>
      <c r="AH123" s="180" t="s">
        <v>93</v>
      </c>
      <c r="AI123" s="180" t="s">
        <v>94</v>
      </c>
      <c r="AJ123" s="184"/>
      <c r="AK123" s="187"/>
      <c r="AL123" s="192" t="s">
        <v>111</v>
      </c>
      <c r="AM123" s="180" t="s">
        <v>115</v>
      </c>
      <c r="AN123" s="191" t="s">
        <v>118</v>
      </c>
      <c r="AO123" s="190" t="s">
        <v>121</v>
      </c>
      <c r="AP123" s="193" t="s">
        <v>31</v>
      </c>
      <c r="AQ123" s="187"/>
      <c r="AR123" s="165"/>
      <c r="AS123" s="182"/>
      <c r="AT123" s="182"/>
      <c r="AY123" s="268" t="s">
        <v>248</v>
      </c>
      <c r="AZ123" s="269" t="s">
        <v>249</v>
      </c>
    </row>
    <row r="124" spans="3:52" ht="20.100000000000001" customHeight="1" thickTop="1" thickBot="1" x14ac:dyDescent="0.25">
      <c r="C124" s="438"/>
      <c r="D124" s="443"/>
      <c r="E124" s="439" t="s">
        <v>195</v>
      </c>
      <c r="F124" s="401">
        <f>SUM(F109:F123)</f>
        <v>0</v>
      </c>
      <c r="G124" s="423"/>
      <c r="H124" s="417">
        <f>SUM(H109:H123)</f>
        <v>0</v>
      </c>
      <c r="I124" s="204"/>
      <c r="J124" s="402" t="s">
        <v>111</v>
      </c>
      <c r="K124" s="413" t="s">
        <v>196</v>
      </c>
      <c r="L124" s="403">
        <f>SUM(L109:L123)</f>
        <v>0</v>
      </c>
      <c r="M124" s="426"/>
      <c r="N124" s="418">
        <f>SUM(N109:N123)</f>
        <v>0</v>
      </c>
      <c r="O124" s="404" t="s">
        <v>115</v>
      </c>
      <c r="P124" s="405" t="s">
        <v>196</v>
      </c>
      <c r="Q124" s="406">
        <f>SUM(Q109:Q123)</f>
        <v>0</v>
      </c>
      <c r="R124" s="427"/>
      <c r="S124" s="421">
        <f>SUM(S109:S123)</f>
        <v>0</v>
      </c>
      <c r="T124" s="407" t="s">
        <v>118</v>
      </c>
      <c r="U124" s="412" t="s">
        <v>196</v>
      </c>
      <c r="V124" s="409">
        <f>SUM(V109:V123)</f>
        <v>0</v>
      </c>
      <c r="W124" s="429"/>
      <c r="X124" s="419">
        <f>SUM(X109:X123)</f>
        <v>0</v>
      </c>
      <c r="Y124" s="408" t="s">
        <v>121</v>
      </c>
      <c r="Z124" s="411" t="s">
        <v>196</v>
      </c>
      <c r="AA124" s="410">
        <f>SUM(AA109:AA123)</f>
        <v>0</v>
      </c>
      <c r="AB124" s="431"/>
      <c r="AC124" s="420">
        <f>SUM(AC109:AC123)</f>
        <v>0</v>
      </c>
      <c r="AE124" s="183">
        <f>IF(AT124=1,F124,"")</f>
        <v>0</v>
      </c>
      <c r="AF124" s="183" t="str">
        <f>IF(AT124=2,F124,"")</f>
        <v/>
      </c>
      <c r="AG124" s="183" t="str">
        <f>IF(AT124=3,F124,"")</f>
        <v/>
      </c>
      <c r="AH124" s="183" t="str">
        <f>IF(AT124=4,F124,"")</f>
        <v/>
      </c>
      <c r="AI124" s="183" t="str">
        <f>IF(AT124=5,F124,"")</f>
        <v/>
      </c>
      <c r="AL124" s="183">
        <f>L124</f>
        <v>0</v>
      </c>
      <c r="AM124" s="183">
        <f>Q124</f>
        <v>0</v>
      </c>
      <c r="AN124" s="183">
        <f>V124</f>
        <v>0</v>
      </c>
      <c r="AO124" s="183">
        <f>AA124</f>
        <v>0</v>
      </c>
      <c r="AP124" s="183">
        <f>L124+Q124+V124+AA124</f>
        <v>0</v>
      </c>
      <c r="AR124" s="181"/>
      <c r="AS124" s="2" t="str">
        <f>VLOOKUP(F124,$AR$7:$AS$11,2)</f>
        <v>&lt; 95</v>
      </c>
      <c r="AT124" s="46">
        <f>VLOOKUP(F124,$AR$7:$AT$11,3)</f>
        <v>1</v>
      </c>
      <c r="AU124" s="184"/>
      <c r="AW124" s="184"/>
      <c r="AY124" s="270">
        <f>H124</f>
        <v>0</v>
      </c>
      <c r="AZ124" s="270">
        <f>N124+S124+X124+AC124</f>
        <v>0</v>
      </c>
    </row>
    <row r="125" spans="3:52" ht="15" customHeight="1" thickBot="1" x14ac:dyDescent="0.25">
      <c r="H125" s="263"/>
      <c r="I125" s="433"/>
    </row>
    <row r="126" spans="3:52" ht="15" customHeight="1" x14ac:dyDescent="0.2">
      <c r="C126" s="639">
        <v>7</v>
      </c>
      <c r="D126" s="440">
        <v>1</v>
      </c>
      <c r="E126" s="199"/>
      <c r="F126" s="223"/>
      <c r="G126" s="502" t="s">
        <v>507</v>
      </c>
      <c r="H126" s="414">
        <f>IF(G126="SI",F126,0)</f>
        <v>0</v>
      </c>
      <c r="I126" s="434"/>
      <c r="J126" s="198"/>
      <c r="K126" s="199"/>
      <c r="L126" s="223"/>
      <c r="M126" s="503" t="s">
        <v>507</v>
      </c>
      <c r="N126" s="414">
        <f>IF($M126="SI",$L126,0)</f>
        <v>0</v>
      </c>
      <c r="O126" s="198"/>
      <c r="P126" s="199"/>
      <c r="Q126" s="223"/>
      <c r="R126" s="503" t="s">
        <v>507</v>
      </c>
      <c r="S126" s="414">
        <f>IF($R126="SI",$Q126,0)</f>
        <v>0</v>
      </c>
      <c r="T126" s="198"/>
      <c r="U126" s="199"/>
      <c r="V126" s="223"/>
      <c r="W126" s="503" t="s">
        <v>507</v>
      </c>
      <c r="X126" s="414">
        <f>IF($W126="SI",$V126,0)</f>
        <v>0</v>
      </c>
      <c r="Y126" s="198"/>
      <c r="Z126" s="199"/>
      <c r="AA126" s="277"/>
      <c r="AB126" s="504" t="s">
        <v>507</v>
      </c>
      <c r="AC126" s="414">
        <f>IF($AB126="SI",$AA126,0)</f>
        <v>0</v>
      </c>
    </row>
    <row r="127" spans="3:52" ht="15" customHeight="1" x14ac:dyDescent="0.2">
      <c r="C127" s="640"/>
      <c r="D127" s="441">
        <v>2</v>
      </c>
      <c r="E127" s="172"/>
      <c r="F127" s="224"/>
      <c r="G127" s="505" t="s">
        <v>507</v>
      </c>
      <c r="H127" s="415">
        <f>IF(G127="SI",F127,0)</f>
        <v>0</v>
      </c>
      <c r="J127" s="171"/>
      <c r="K127" s="172"/>
      <c r="L127" s="224"/>
      <c r="M127" s="506" t="s">
        <v>507</v>
      </c>
      <c r="N127" s="415">
        <f t="shared" ref="N127:N140" si="35">IF($M127="SI",$L127,0)</f>
        <v>0</v>
      </c>
      <c r="O127" s="171"/>
      <c r="P127" s="173"/>
      <c r="Q127" s="224"/>
      <c r="R127" s="506" t="s">
        <v>507</v>
      </c>
      <c r="S127" s="415">
        <f t="shared" ref="S127:S140" si="36">IF($R127="SI",$Q127,0)</f>
        <v>0</v>
      </c>
      <c r="T127" s="171"/>
      <c r="U127" s="173"/>
      <c r="V127" s="224"/>
      <c r="W127" s="506" t="s">
        <v>507</v>
      </c>
      <c r="X127" s="415">
        <f t="shared" ref="X127:X140" si="37">IF($W127="SI",$V127,0)</f>
        <v>0</v>
      </c>
      <c r="Y127" s="171"/>
      <c r="Z127" s="172"/>
      <c r="AA127" s="276"/>
      <c r="AB127" s="507" t="s">
        <v>507</v>
      </c>
      <c r="AC127" s="415">
        <f t="shared" ref="AC127:AC140" si="38">IF($AB127="SI",$AA127,0)</f>
        <v>0</v>
      </c>
    </row>
    <row r="128" spans="3:52" ht="15" customHeight="1" x14ac:dyDescent="0.2">
      <c r="C128" s="641"/>
      <c r="D128" s="441">
        <v>3</v>
      </c>
      <c r="E128" s="172"/>
      <c r="F128" s="224"/>
      <c r="G128" s="505" t="s">
        <v>507</v>
      </c>
      <c r="H128" s="415">
        <f t="shared" ref="H128:H140" si="39">IF(G128="SI",F128,0)</f>
        <v>0</v>
      </c>
      <c r="J128" s="171"/>
      <c r="K128" s="172"/>
      <c r="L128" s="224"/>
      <c r="M128" s="506" t="s">
        <v>507</v>
      </c>
      <c r="N128" s="415">
        <f t="shared" si="35"/>
        <v>0</v>
      </c>
      <c r="O128" s="171"/>
      <c r="P128" s="173"/>
      <c r="Q128" s="224"/>
      <c r="R128" s="506" t="s">
        <v>507</v>
      </c>
      <c r="S128" s="415">
        <f t="shared" si="36"/>
        <v>0</v>
      </c>
      <c r="T128" s="174"/>
      <c r="U128" s="173"/>
      <c r="V128" s="224"/>
      <c r="W128" s="506" t="s">
        <v>507</v>
      </c>
      <c r="X128" s="415">
        <f t="shared" si="37"/>
        <v>0</v>
      </c>
      <c r="Y128" s="171"/>
      <c r="Z128" s="172"/>
      <c r="AA128" s="276"/>
      <c r="AB128" s="507" t="s">
        <v>507</v>
      </c>
      <c r="AC128" s="415">
        <f t="shared" si="38"/>
        <v>0</v>
      </c>
    </row>
    <row r="129" spans="3:52" ht="15" customHeight="1" x14ac:dyDescent="0.2">
      <c r="C129" s="435" t="s">
        <v>186</v>
      </c>
      <c r="D129" s="441">
        <v>4</v>
      </c>
      <c r="E129" s="172"/>
      <c r="F129" s="224"/>
      <c r="G129" s="505" t="s">
        <v>507</v>
      </c>
      <c r="H129" s="415">
        <f t="shared" si="39"/>
        <v>0</v>
      </c>
      <c r="J129" s="171"/>
      <c r="K129" s="172"/>
      <c r="L129" s="224"/>
      <c r="M129" s="506" t="s">
        <v>507</v>
      </c>
      <c r="N129" s="415">
        <f t="shared" si="35"/>
        <v>0</v>
      </c>
      <c r="O129" s="171"/>
      <c r="P129" s="173"/>
      <c r="Q129" s="224"/>
      <c r="R129" s="506" t="s">
        <v>507</v>
      </c>
      <c r="S129" s="415">
        <f t="shared" si="36"/>
        <v>0</v>
      </c>
      <c r="T129" s="174"/>
      <c r="U129" s="173"/>
      <c r="V129" s="224"/>
      <c r="W129" s="506" t="s">
        <v>507</v>
      </c>
      <c r="X129" s="415">
        <f t="shared" si="37"/>
        <v>0</v>
      </c>
      <c r="Y129" s="171"/>
      <c r="Z129" s="173"/>
      <c r="AA129" s="276"/>
      <c r="AB129" s="507" t="s">
        <v>507</v>
      </c>
      <c r="AC129" s="415">
        <f t="shared" si="38"/>
        <v>0</v>
      </c>
    </row>
    <row r="130" spans="3:52" ht="15" customHeight="1" x14ac:dyDescent="0.2">
      <c r="C130" s="435" t="s">
        <v>207</v>
      </c>
      <c r="D130" s="441">
        <v>5</v>
      </c>
      <c r="E130" s="172"/>
      <c r="F130" s="224"/>
      <c r="G130" s="505" t="s">
        <v>507</v>
      </c>
      <c r="H130" s="415">
        <f t="shared" si="39"/>
        <v>0</v>
      </c>
      <c r="J130" s="171"/>
      <c r="K130" s="172"/>
      <c r="L130" s="224"/>
      <c r="M130" s="506" t="s">
        <v>507</v>
      </c>
      <c r="N130" s="415">
        <f t="shared" si="35"/>
        <v>0</v>
      </c>
      <c r="O130" s="171"/>
      <c r="P130" s="172"/>
      <c r="Q130" s="224"/>
      <c r="R130" s="506" t="s">
        <v>507</v>
      </c>
      <c r="S130" s="415">
        <f t="shared" si="36"/>
        <v>0</v>
      </c>
      <c r="T130" s="174"/>
      <c r="U130" s="172"/>
      <c r="V130" s="224"/>
      <c r="W130" s="506" t="s">
        <v>507</v>
      </c>
      <c r="X130" s="415">
        <f t="shared" si="37"/>
        <v>0</v>
      </c>
      <c r="Y130" s="171"/>
      <c r="Z130" s="172"/>
      <c r="AA130" s="276"/>
      <c r="AB130" s="507" t="s">
        <v>507</v>
      </c>
      <c r="AC130" s="415">
        <f t="shared" si="38"/>
        <v>0</v>
      </c>
    </row>
    <row r="131" spans="3:52" ht="15" customHeight="1" x14ac:dyDescent="0.2">
      <c r="C131" s="436"/>
      <c r="D131" s="441"/>
      <c r="E131" s="172"/>
      <c r="F131" s="224"/>
      <c r="G131" s="505" t="s">
        <v>507</v>
      </c>
      <c r="H131" s="415">
        <f t="shared" si="39"/>
        <v>0</v>
      </c>
      <c r="J131" s="171"/>
      <c r="K131" s="172"/>
      <c r="L131" s="224"/>
      <c r="M131" s="506" t="s">
        <v>507</v>
      </c>
      <c r="N131" s="415">
        <f t="shared" si="35"/>
        <v>0</v>
      </c>
      <c r="O131" s="171"/>
      <c r="P131" s="173"/>
      <c r="Q131" s="224"/>
      <c r="R131" s="506" t="s">
        <v>507</v>
      </c>
      <c r="S131" s="415">
        <f t="shared" si="36"/>
        <v>0</v>
      </c>
      <c r="T131" s="174"/>
      <c r="U131" s="173"/>
      <c r="V131" s="224"/>
      <c r="W131" s="506" t="s">
        <v>507</v>
      </c>
      <c r="X131" s="415">
        <f t="shared" si="37"/>
        <v>0</v>
      </c>
      <c r="Y131" s="171"/>
      <c r="Z131" s="172"/>
      <c r="AA131" s="276"/>
      <c r="AB131" s="507" t="s">
        <v>507</v>
      </c>
      <c r="AC131" s="415">
        <f t="shared" si="38"/>
        <v>0</v>
      </c>
    </row>
    <row r="132" spans="3:52" ht="15" customHeight="1" x14ac:dyDescent="0.2">
      <c r="C132" s="437"/>
      <c r="D132" s="441"/>
      <c r="E132" s="172"/>
      <c r="F132" s="224"/>
      <c r="G132" s="505" t="s">
        <v>507</v>
      </c>
      <c r="H132" s="415">
        <f t="shared" si="39"/>
        <v>0</v>
      </c>
      <c r="J132" s="171"/>
      <c r="K132" s="172"/>
      <c r="L132" s="224"/>
      <c r="M132" s="506" t="s">
        <v>507</v>
      </c>
      <c r="N132" s="415">
        <f t="shared" si="35"/>
        <v>0</v>
      </c>
      <c r="O132" s="171"/>
      <c r="P132" s="173"/>
      <c r="Q132" s="224"/>
      <c r="R132" s="506" t="s">
        <v>507</v>
      </c>
      <c r="S132" s="415">
        <f t="shared" si="36"/>
        <v>0</v>
      </c>
      <c r="T132" s="174"/>
      <c r="U132" s="173"/>
      <c r="V132" s="224"/>
      <c r="W132" s="506" t="s">
        <v>507</v>
      </c>
      <c r="X132" s="415">
        <f t="shared" si="37"/>
        <v>0</v>
      </c>
      <c r="Y132" s="171"/>
      <c r="Z132" s="172"/>
      <c r="AA132" s="276"/>
      <c r="AB132" s="507" t="s">
        <v>507</v>
      </c>
      <c r="AC132" s="415">
        <f t="shared" si="38"/>
        <v>0</v>
      </c>
    </row>
    <row r="133" spans="3:52" ht="15" customHeight="1" x14ac:dyDescent="0.2">
      <c r="C133" s="437"/>
      <c r="D133" s="441"/>
      <c r="E133" s="172"/>
      <c r="F133" s="224"/>
      <c r="G133" s="505" t="s">
        <v>507</v>
      </c>
      <c r="H133" s="415">
        <f t="shared" si="39"/>
        <v>0</v>
      </c>
      <c r="J133" s="171"/>
      <c r="K133" s="172"/>
      <c r="L133" s="224"/>
      <c r="M133" s="506" t="s">
        <v>507</v>
      </c>
      <c r="N133" s="415">
        <f t="shared" si="35"/>
        <v>0</v>
      </c>
      <c r="O133" s="171"/>
      <c r="P133" s="173"/>
      <c r="Q133" s="224"/>
      <c r="R133" s="506" t="s">
        <v>507</v>
      </c>
      <c r="S133" s="415">
        <f t="shared" si="36"/>
        <v>0</v>
      </c>
      <c r="T133" s="174"/>
      <c r="U133" s="173"/>
      <c r="V133" s="224"/>
      <c r="W133" s="506" t="s">
        <v>507</v>
      </c>
      <c r="X133" s="415">
        <f t="shared" si="37"/>
        <v>0</v>
      </c>
      <c r="Y133" s="171"/>
      <c r="Z133" s="173"/>
      <c r="AA133" s="276"/>
      <c r="AB133" s="507" t="s">
        <v>507</v>
      </c>
      <c r="AC133" s="415">
        <f t="shared" si="38"/>
        <v>0</v>
      </c>
      <c r="AV133" s="48"/>
    </row>
    <row r="134" spans="3:52" ht="15" customHeight="1" x14ac:dyDescent="0.2">
      <c r="C134" s="437"/>
      <c r="D134" s="441"/>
      <c r="E134" s="172"/>
      <c r="F134" s="224"/>
      <c r="G134" s="505" t="s">
        <v>507</v>
      </c>
      <c r="H134" s="415">
        <f t="shared" si="39"/>
        <v>0</v>
      </c>
      <c r="J134" s="171"/>
      <c r="K134" s="172"/>
      <c r="L134" s="224"/>
      <c r="M134" s="506" t="s">
        <v>507</v>
      </c>
      <c r="N134" s="415">
        <f t="shared" si="35"/>
        <v>0</v>
      </c>
      <c r="O134" s="171"/>
      <c r="P134" s="173"/>
      <c r="Q134" s="224"/>
      <c r="R134" s="506" t="s">
        <v>507</v>
      </c>
      <c r="S134" s="415">
        <f t="shared" si="36"/>
        <v>0</v>
      </c>
      <c r="T134" s="174"/>
      <c r="U134" s="173"/>
      <c r="V134" s="224"/>
      <c r="W134" s="506" t="s">
        <v>507</v>
      </c>
      <c r="X134" s="415">
        <f t="shared" si="37"/>
        <v>0</v>
      </c>
      <c r="Y134" s="171"/>
      <c r="Z134" s="172"/>
      <c r="AA134" s="276"/>
      <c r="AB134" s="507" t="s">
        <v>507</v>
      </c>
      <c r="AC134" s="415">
        <f t="shared" si="38"/>
        <v>0</v>
      </c>
    </row>
    <row r="135" spans="3:52" ht="15" customHeight="1" x14ac:dyDescent="0.2">
      <c r="C135" s="437"/>
      <c r="D135" s="441"/>
      <c r="E135" s="172"/>
      <c r="F135" s="224"/>
      <c r="G135" s="505" t="s">
        <v>507</v>
      </c>
      <c r="H135" s="415">
        <f t="shared" si="39"/>
        <v>0</v>
      </c>
      <c r="J135" s="171"/>
      <c r="K135" s="172"/>
      <c r="L135" s="224"/>
      <c r="M135" s="506" t="s">
        <v>507</v>
      </c>
      <c r="N135" s="415">
        <f t="shared" si="35"/>
        <v>0</v>
      </c>
      <c r="O135" s="171"/>
      <c r="P135" s="173"/>
      <c r="Q135" s="224"/>
      <c r="R135" s="506" t="s">
        <v>507</v>
      </c>
      <c r="S135" s="415">
        <f t="shared" si="36"/>
        <v>0</v>
      </c>
      <c r="T135" s="174"/>
      <c r="U135" s="173"/>
      <c r="V135" s="224"/>
      <c r="W135" s="506" t="s">
        <v>507</v>
      </c>
      <c r="X135" s="415">
        <f t="shared" si="37"/>
        <v>0</v>
      </c>
      <c r="Y135" s="171"/>
      <c r="Z135" s="172"/>
      <c r="AA135" s="276"/>
      <c r="AB135" s="507" t="s">
        <v>507</v>
      </c>
      <c r="AC135" s="415">
        <f t="shared" si="38"/>
        <v>0</v>
      </c>
    </row>
    <row r="136" spans="3:52" ht="15" customHeight="1" x14ac:dyDescent="0.2">
      <c r="C136" s="437"/>
      <c r="D136" s="441"/>
      <c r="E136" s="172"/>
      <c r="F136" s="224"/>
      <c r="G136" s="505" t="s">
        <v>507</v>
      </c>
      <c r="H136" s="415">
        <f t="shared" si="39"/>
        <v>0</v>
      </c>
      <c r="J136" s="171"/>
      <c r="K136" s="172"/>
      <c r="L136" s="224"/>
      <c r="M136" s="506" t="s">
        <v>507</v>
      </c>
      <c r="N136" s="415">
        <f t="shared" si="35"/>
        <v>0</v>
      </c>
      <c r="O136" s="171"/>
      <c r="P136" s="173"/>
      <c r="Q136" s="224"/>
      <c r="R136" s="506" t="s">
        <v>507</v>
      </c>
      <c r="S136" s="415">
        <f t="shared" si="36"/>
        <v>0</v>
      </c>
      <c r="T136" s="174"/>
      <c r="U136" s="173"/>
      <c r="V136" s="224"/>
      <c r="W136" s="506" t="s">
        <v>507</v>
      </c>
      <c r="X136" s="415">
        <f t="shared" si="37"/>
        <v>0</v>
      </c>
      <c r="Y136" s="171"/>
      <c r="Z136" s="172"/>
      <c r="AA136" s="276"/>
      <c r="AB136" s="507" t="s">
        <v>507</v>
      </c>
      <c r="AC136" s="415">
        <f t="shared" si="38"/>
        <v>0</v>
      </c>
    </row>
    <row r="137" spans="3:52" ht="15" customHeight="1" x14ac:dyDescent="0.2">
      <c r="C137" s="437"/>
      <c r="D137" s="441"/>
      <c r="E137" s="172"/>
      <c r="F137" s="224"/>
      <c r="G137" s="505" t="s">
        <v>507</v>
      </c>
      <c r="H137" s="415">
        <f t="shared" si="39"/>
        <v>0</v>
      </c>
      <c r="J137" s="171"/>
      <c r="K137" s="172"/>
      <c r="L137" s="224"/>
      <c r="M137" s="506" t="s">
        <v>507</v>
      </c>
      <c r="N137" s="415">
        <f t="shared" si="35"/>
        <v>0</v>
      </c>
      <c r="O137" s="171"/>
      <c r="P137" s="173"/>
      <c r="Q137" s="224"/>
      <c r="R137" s="506" t="s">
        <v>507</v>
      </c>
      <c r="S137" s="415">
        <f t="shared" si="36"/>
        <v>0</v>
      </c>
      <c r="T137" s="174"/>
      <c r="U137" s="173"/>
      <c r="V137" s="224"/>
      <c r="W137" s="506" t="s">
        <v>507</v>
      </c>
      <c r="X137" s="415">
        <f t="shared" si="37"/>
        <v>0</v>
      </c>
      <c r="Y137" s="171"/>
      <c r="Z137" s="172"/>
      <c r="AA137" s="276"/>
      <c r="AB137" s="507" t="s">
        <v>507</v>
      </c>
      <c r="AC137" s="415">
        <f t="shared" si="38"/>
        <v>0</v>
      </c>
    </row>
    <row r="138" spans="3:52" ht="15" customHeight="1" x14ac:dyDescent="0.2">
      <c r="C138" s="437"/>
      <c r="D138" s="441"/>
      <c r="E138" s="172"/>
      <c r="F138" s="224"/>
      <c r="G138" s="505" t="s">
        <v>507</v>
      </c>
      <c r="H138" s="415">
        <f t="shared" si="39"/>
        <v>0</v>
      </c>
      <c r="J138" s="171"/>
      <c r="K138" s="172"/>
      <c r="L138" s="224"/>
      <c r="M138" s="506" t="s">
        <v>507</v>
      </c>
      <c r="N138" s="415">
        <f t="shared" si="35"/>
        <v>0</v>
      </c>
      <c r="O138" s="171"/>
      <c r="P138" s="173"/>
      <c r="Q138" s="224"/>
      <c r="R138" s="506" t="s">
        <v>507</v>
      </c>
      <c r="S138" s="415">
        <f t="shared" si="36"/>
        <v>0</v>
      </c>
      <c r="T138" s="174"/>
      <c r="U138" s="173"/>
      <c r="V138" s="224"/>
      <c r="W138" s="506" t="s">
        <v>507</v>
      </c>
      <c r="X138" s="415">
        <f t="shared" si="37"/>
        <v>0</v>
      </c>
      <c r="Y138" s="171"/>
      <c r="Z138" s="172"/>
      <c r="AA138" s="276"/>
      <c r="AB138" s="507" t="s">
        <v>507</v>
      </c>
      <c r="AC138" s="415">
        <f t="shared" si="38"/>
        <v>0</v>
      </c>
    </row>
    <row r="139" spans="3:52" ht="15" customHeight="1" x14ac:dyDescent="0.2">
      <c r="C139" s="437"/>
      <c r="D139" s="441"/>
      <c r="E139" s="172"/>
      <c r="F139" s="224"/>
      <c r="G139" s="505" t="s">
        <v>507</v>
      </c>
      <c r="H139" s="415">
        <f t="shared" si="39"/>
        <v>0</v>
      </c>
      <c r="J139" s="171"/>
      <c r="K139" s="172"/>
      <c r="L139" s="224"/>
      <c r="M139" s="506" t="s">
        <v>507</v>
      </c>
      <c r="N139" s="415">
        <f t="shared" si="35"/>
        <v>0</v>
      </c>
      <c r="O139" s="171"/>
      <c r="P139" s="173"/>
      <c r="Q139" s="224"/>
      <c r="R139" s="506" t="s">
        <v>507</v>
      </c>
      <c r="S139" s="415">
        <f t="shared" si="36"/>
        <v>0</v>
      </c>
      <c r="T139" s="174"/>
      <c r="U139" s="173"/>
      <c r="V139" s="224"/>
      <c r="W139" s="506" t="s">
        <v>507</v>
      </c>
      <c r="X139" s="415">
        <f t="shared" si="37"/>
        <v>0</v>
      </c>
      <c r="Y139" s="171"/>
      <c r="Z139" s="173"/>
      <c r="AA139" s="276"/>
      <c r="AB139" s="507" t="s">
        <v>507</v>
      </c>
      <c r="AC139" s="415">
        <f t="shared" si="38"/>
        <v>0</v>
      </c>
      <c r="AS139" s="165"/>
      <c r="AY139" s="636" t="s">
        <v>31</v>
      </c>
      <c r="AZ139" s="637"/>
    </row>
    <row r="140" spans="3:52" ht="15" customHeight="1" thickBot="1" x14ac:dyDescent="0.25">
      <c r="C140" s="437"/>
      <c r="D140" s="441"/>
      <c r="E140" s="172"/>
      <c r="F140" s="224"/>
      <c r="G140" s="508" t="s">
        <v>507</v>
      </c>
      <c r="H140" s="416">
        <f t="shared" si="39"/>
        <v>0</v>
      </c>
      <c r="J140" s="175"/>
      <c r="K140" s="176"/>
      <c r="L140" s="225"/>
      <c r="M140" s="506" t="s">
        <v>507</v>
      </c>
      <c r="N140" s="415">
        <f t="shared" si="35"/>
        <v>0</v>
      </c>
      <c r="O140" s="177"/>
      <c r="P140" s="178"/>
      <c r="Q140" s="225"/>
      <c r="R140" s="506" t="s">
        <v>507</v>
      </c>
      <c r="S140" s="415">
        <f t="shared" si="36"/>
        <v>0</v>
      </c>
      <c r="T140" s="177"/>
      <c r="U140" s="178"/>
      <c r="V140" s="225"/>
      <c r="W140" s="508" t="s">
        <v>507</v>
      </c>
      <c r="X140" s="415">
        <f t="shared" si="37"/>
        <v>0</v>
      </c>
      <c r="Y140" s="175"/>
      <c r="Z140" s="178"/>
      <c r="AA140" s="278"/>
      <c r="AB140" s="507" t="s">
        <v>507</v>
      </c>
      <c r="AC140" s="415">
        <f t="shared" si="38"/>
        <v>0</v>
      </c>
      <c r="AE140" s="179" t="s">
        <v>90</v>
      </c>
      <c r="AF140" s="180" t="s">
        <v>91</v>
      </c>
      <c r="AG140" s="180" t="s">
        <v>92</v>
      </c>
      <c r="AH140" s="180" t="s">
        <v>93</v>
      </c>
      <c r="AI140" s="180" t="s">
        <v>94</v>
      </c>
      <c r="AJ140" s="184"/>
      <c r="AK140" s="187"/>
      <c r="AL140" s="192" t="s">
        <v>111</v>
      </c>
      <c r="AM140" s="180" t="s">
        <v>115</v>
      </c>
      <c r="AN140" s="191" t="s">
        <v>118</v>
      </c>
      <c r="AO140" s="190" t="s">
        <v>121</v>
      </c>
      <c r="AP140" s="193" t="s">
        <v>31</v>
      </c>
      <c r="AQ140" s="187"/>
      <c r="AR140" s="165"/>
      <c r="AS140" s="182"/>
      <c r="AT140" s="182"/>
      <c r="AY140" s="268" t="s">
        <v>248</v>
      </c>
      <c r="AZ140" s="269" t="s">
        <v>249</v>
      </c>
    </row>
    <row r="141" spans="3:52" ht="20.100000000000001" customHeight="1" thickTop="1" thickBot="1" x14ac:dyDescent="0.25">
      <c r="C141" s="438"/>
      <c r="D141" s="443"/>
      <c r="E141" s="439" t="s">
        <v>195</v>
      </c>
      <c r="F141" s="401">
        <f>SUM(F126:F140)</f>
        <v>0</v>
      </c>
      <c r="G141" s="423"/>
      <c r="H141" s="417">
        <f>SUM(H126:H140)</f>
        <v>0</v>
      </c>
      <c r="I141" s="204"/>
      <c r="J141" s="402" t="s">
        <v>111</v>
      </c>
      <c r="K141" s="413" t="s">
        <v>196</v>
      </c>
      <c r="L141" s="403">
        <f>SUM(L126:L140)</f>
        <v>0</v>
      </c>
      <c r="M141" s="426"/>
      <c r="N141" s="418">
        <f>SUM(N126:N140)</f>
        <v>0</v>
      </c>
      <c r="O141" s="404" t="s">
        <v>115</v>
      </c>
      <c r="P141" s="405" t="s">
        <v>196</v>
      </c>
      <c r="Q141" s="406">
        <f>SUM(Q126:Q140)</f>
        <v>0</v>
      </c>
      <c r="R141" s="427"/>
      <c r="S141" s="421">
        <f>SUM(S126:S140)</f>
        <v>0</v>
      </c>
      <c r="T141" s="407" t="s">
        <v>118</v>
      </c>
      <c r="U141" s="412" t="s">
        <v>196</v>
      </c>
      <c r="V141" s="409">
        <f>SUM(V126:V140)</f>
        <v>0</v>
      </c>
      <c r="W141" s="429"/>
      <c r="X141" s="419">
        <f>SUM(X126:X140)</f>
        <v>0</v>
      </c>
      <c r="Y141" s="408" t="s">
        <v>121</v>
      </c>
      <c r="Z141" s="411" t="s">
        <v>196</v>
      </c>
      <c r="AA141" s="410">
        <f>SUM(AA126:AA140)</f>
        <v>0</v>
      </c>
      <c r="AB141" s="431"/>
      <c r="AC141" s="420">
        <f>SUM(AC126:AC140)</f>
        <v>0</v>
      </c>
      <c r="AE141" s="183">
        <f>IF(AT141=1,F141,"")</f>
        <v>0</v>
      </c>
      <c r="AF141" s="183" t="str">
        <f>IF(AT141=2,F141,"")</f>
        <v/>
      </c>
      <c r="AG141" s="183" t="str">
        <f>IF(AT141=3,F141,"")</f>
        <v/>
      </c>
      <c r="AH141" s="183" t="str">
        <f>IF(AT141=4,F141,"")</f>
        <v/>
      </c>
      <c r="AI141" s="183" t="str">
        <f>IF(AT141=5,F141,"")</f>
        <v/>
      </c>
      <c r="AL141" s="183">
        <f>L141</f>
        <v>0</v>
      </c>
      <c r="AM141" s="183">
        <f>Q141</f>
        <v>0</v>
      </c>
      <c r="AN141" s="183">
        <f>V141</f>
        <v>0</v>
      </c>
      <c r="AO141" s="183">
        <f>AA141</f>
        <v>0</v>
      </c>
      <c r="AP141" s="183">
        <f>L141+Q141+V141+AA141</f>
        <v>0</v>
      </c>
      <c r="AR141" s="181"/>
      <c r="AS141" s="2" t="str">
        <f>VLOOKUP(F141,$AR$7:$AS$11,2)</f>
        <v>&lt; 95</v>
      </c>
      <c r="AT141" s="46">
        <f>VLOOKUP(F141,$AR$7:$AT$11,3)</f>
        <v>1</v>
      </c>
      <c r="AU141" s="184"/>
      <c r="AW141" s="184"/>
      <c r="AY141" s="270">
        <f>H141</f>
        <v>0</v>
      </c>
      <c r="AZ141" s="270">
        <f>N141+S141+X141+AC141</f>
        <v>0</v>
      </c>
    </row>
    <row r="142" spans="3:52" ht="15" customHeight="1" thickBot="1" x14ac:dyDescent="0.25">
      <c r="H142" s="263"/>
      <c r="I142" s="433"/>
    </row>
    <row r="143" spans="3:52" ht="15" customHeight="1" x14ac:dyDescent="0.2">
      <c r="C143" s="639">
        <v>8</v>
      </c>
      <c r="D143" s="440">
        <v>1</v>
      </c>
      <c r="E143" s="199"/>
      <c r="F143" s="223"/>
      <c r="G143" s="502" t="s">
        <v>507</v>
      </c>
      <c r="H143" s="414">
        <f>IF(G143="SI",F143,0)</f>
        <v>0</v>
      </c>
      <c r="I143" s="434"/>
      <c r="J143" s="198"/>
      <c r="K143" s="199"/>
      <c r="L143" s="223"/>
      <c r="M143" s="503" t="s">
        <v>507</v>
      </c>
      <c r="N143" s="414">
        <f>IF($M143="SI",$L143,0)</f>
        <v>0</v>
      </c>
      <c r="O143" s="198"/>
      <c r="P143" s="199"/>
      <c r="Q143" s="223"/>
      <c r="R143" s="503" t="s">
        <v>507</v>
      </c>
      <c r="S143" s="414">
        <f>IF($R143="SI",$Q143,0)</f>
        <v>0</v>
      </c>
      <c r="T143" s="198"/>
      <c r="U143" s="199"/>
      <c r="V143" s="223"/>
      <c r="W143" s="503" t="s">
        <v>507</v>
      </c>
      <c r="X143" s="414">
        <f>IF($W143="SI",$V143,0)</f>
        <v>0</v>
      </c>
      <c r="Y143" s="198"/>
      <c r="Z143" s="199"/>
      <c r="AA143" s="277"/>
      <c r="AB143" s="504" t="s">
        <v>507</v>
      </c>
      <c r="AC143" s="414">
        <f>IF($AB143="SI",$AA143,0)</f>
        <v>0</v>
      </c>
    </row>
    <row r="144" spans="3:52" ht="15" customHeight="1" x14ac:dyDescent="0.2">
      <c r="C144" s="640"/>
      <c r="D144" s="441">
        <v>2</v>
      </c>
      <c r="E144" s="172"/>
      <c r="F144" s="224"/>
      <c r="G144" s="505" t="s">
        <v>507</v>
      </c>
      <c r="H144" s="415">
        <f>IF(G144="SI",F144,0)</f>
        <v>0</v>
      </c>
      <c r="J144" s="171"/>
      <c r="K144" s="172"/>
      <c r="L144" s="224"/>
      <c r="M144" s="506" t="s">
        <v>507</v>
      </c>
      <c r="N144" s="415">
        <f t="shared" ref="N144:N157" si="40">IF($M144="SI",$L144,0)</f>
        <v>0</v>
      </c>
      <c r="O144" s="171"/>
      <c r="P144" s="173"/>
      <c r="Q144" s="224"/>
      <c r="R144" s="506" t="s">
        <v>507</v>
      </c>
      <c r="S144" s="415">
        <f t="shared" ref="S144:S157" si="41">IF($R144="SI",$Q144,0)</f>
        <v>0</v>
      </c>
      <c r="T144" s="171"/>
      <c r="U144" s="173"/>
      <c r="V144" s="224"/>
      <c r="W144" s="506" t="s">
        <v>507</v>
      </c>
      <c r="X144" s="415">
        <f t="shared" ref="X144:X157" si="42">IF($W144="SI",$V144,0)</f>
        <v>0</v>
      </c>
      <c r="Y144" s="171"/>
      <c r="Z144" s="172"/>
      <c r="AA144" s="276"/>
      <c r="AB144" s="507" t="s">
        <v>507</v>
      </c>
      <c r="AC144" s="415">
        <f t="shared" ref="AC144:AC157" si="43">IF($AB144="SI",$AA144,0)</f>
        <v>0</v>
      </c>
    </row>
    <row r="145" spans="3:52" ht="15" customHeight="1" x14ac:dyDescent="0.2">
      <c r="C145" s="641"/>
      <c r="D145" s="441">
        <v>3</v>
      </c>
      <c r="E145" s="172"/>
      <c r="F145" s="224"/>
      <c r="G145" s="505" t="s">
        <v>507</v>
      </c>
      <c r="H145" s="415">
        <f t="shared" ref="H145:H157" si="44">IF(G145="SI",F145,0)</f>
        <v>0</v>
      </c>
      <c r="J145" s="171"/>
      <c r="K145" s="172"/>
      <c r="L145" s="224"/>
      <c r="M145" s="506" t="s">
        <v>507</v>
      </c>
      <c r="N145" s="415">
        <f t="shared" si="40"/>
        <v>0</v>
      </c>
      <c r="O145" s="171"/>
      <c r="P145" s="173"/>
      <c r="Q145" s="224"/>
      <c r="R145" s="506" t="s">
        <v>507</v>
      </c>
      <c r="S145" s="415">
        <f t="shared" si="41"/>
        <v>0</v>
      </c>
      <c r="T145" s="174"/>
      <c r="U145" s="173"/>
      <c r="V145" s="224"/>
      <c r="W145" s="506" t="s">
        <v>507</v>
      </c>
      <c r="X145" s="415">
        <f t="shared" si="42"/>
        <v>0</v>
      </c>
      <c r="Y145" s="171"/>
      <c r="Z145" s="172"/>
      <c r="AA145" s="276"/>
      <c r="AB145" s="507" t="s">
        <v>507</v>
      </c>
      <c r="AC145" s="415">
        <f t="shared" si="43"/>
        <v>0</v>
      </c>
    </row>
    <row r="146" spans="3:52" ht="15" customHeight="1" x14ac:dyDescent="0.2">
      <c r="C146" s="435" t="s">
        <v>186</v>
      </c>
      <c r="D146" s="441">
        <v>4</v>
      </c>
      <c r="E146" s="172"/>
      <c r="F146" s="224"/>
      <c r="G146" s="505" t="s">
        <v>507</v>
      </c>
      <c r="H146" s="415">
        <f t="shared" si="44"/>
        <v>0</v>
      </c>
      <c r="J146" s="171"/>
      <c r="K146" s="172"/>
      <c r="L146" s="224"/>
      <c r="M146" s="506" t="s">
        <v>507</v>
      </c>
      <c r="N146" s="415">
        <f t="shared" si="40"/>
        <v>0</v>
      </c>
      <c r="O146" s="171"/>
      <c r="P146" s="173"/>
      <c r="Q146" s="224"/>
      <c r="R146" s="506" t="s">
        <v>507</v>
      </c>
      <c r="S146" s="415">
        <f t="shared" si="41"/>
        <v>0</v>
      </c>
      <c r="T146" s="174"/>
      <c r="U146" s="173"/>
      <c r="V146" s="224"/>
      <c r="W146" s="506" t="s">
        <v>507</v>
      </c>
      <c r="X146" s="415">
        <f t="shared" si="42"/>
        <v>0</v>
      </c>
      <c r="Y146" s="171"/>
      <c r="Z146" s="173"/>
      <c r="AA146" s="276"/>
      <c r="AB146" s="507" t="s">
        <v>507</v>
      </c>
      <c r="AC146" s="415">
        <f t="shared" si="43"/>
        <v>0</v>
      </c>
    </row>
    <row r="147" spans="3:52" ht="15" customHeight="1" x14ac:dyDescent="0.2">
      <c r="C147" s="435" t="s">
        <v>207</v>
      </c>
      <c r="D147" s="441">
        <v>5</v>
      </c>
      <c r="E147" s="172"/>
      <c r="F147" s="224"/>
      <c r="G147" s="505" t="s">
        <v>507</v>
      </c>
      <c r="H147" s="415">
        <f t="shared" si="44"/>
        <v>0</v>
      </c>
      <c r="J147" s="171"/>
      <c r="K147" s="172"/>
      <c r="L147" s="224"/>
      <c r="M147" s="506" t="s">
        <v>507</v>
      </c>
      <c r="N147" s="415">
        <f t="shared" si="40"/>
        <v>0</v>
      </c>
      <c r="O147" s="171"/>
      <c r="P147" s="172"/>
      <c r="Q147" s="224"/>
      <c r="R147" s="506" t="s">
        <v>507</v>
      </c>
      <c r="S147" s="415">
        <f t="shared" si="41"/>
        <v>0</v>
      </c>
      <c r="T147" s="174"/>
      <c r="U147" s="172"/>
      <c r="V147" s="224"/>
      <c r="W147" s="506" t="s">
        <v>507</v>
      </c>
      <c r="X147" s="415">
        <f t="shared" si="42"/>
        <v>0</v>
      </c>
      <c r="Y147" s="171"/>
      <c r="Z147" s="172"/>
      <c r="AA147" s="276"/>
      <c r="AB147" s="507" t="s">
        <v>507</v>
      </c>
      <c r="AC147" s="415">
        <f t="shared" si="43"/>
        <v>0</v>
      </c>
    </row>
    <row r="148" spans="3:52" ht="15" customHeight="1" x14ac:dyDescent="0.2">
      <c r="C148" s="436"/>
      <c r="D148" s="441"/>
      <c r="E148" s="172"/>
      <c r="F148" s="224"/>
      <c r="G148" s="505" t="s">
        <v>507</v>
      </c>
      <c r="H148" s="415">
        <f t="shared" si="44"/>
        <v>0</v>
      </c>
      <c r="J148" s="171"/>
      <c r="K148" s="172"/>
      <c r="L148" s="224"/>
      <c r="M148" s="506" t="s">
        <v>507</v>
      </c>
      <c r="N148" s="415">
        <f t="shared" si="40"/>
        <v>0</v>
      </c>
      <c r="O148" s="171"/>
      <c r="P148" s="173"/>
      <c r="Q148" s="224"/>
      <c r="R148" s="506" t="s">
        <v>507</v>
      </c>
      <c r="S148" s="415">
        <f t="shared" si="41"/>
        <v>0</v>
      </c>
      <c r="T148" s="174"/>
      <c r="U148" s="173"/>
      <c r="V148" s="224"/>
      <c r="W148" s="506" t="s">
        <v>507</v>
      </c>
      <c r="X148" s="415">
        <f t="shared" si="42"/>
        <v>0</v>
      </c>
      <c r="Y148" s="171"/>
      <c r="Z148" s="172"/>
      <c r="AA148" s="276"/>
      <c r="AB148" s="507" t="s">
        <v>507</v>
      </c>
      <c r="AC148" s="415">
        <f t="shared" si="43"/>
        <v>0</v>
      </c>
    </row>
    <row r="149" spans="3:52" ht="15" customHeight="1" x14ac:dyDescent="0.2">
      <c r="C149" s="437"/>
      <c r="D149" s="441"/>
      <c r="E149" s="172"/>
      <c r="F149" s="224"/>
      <c r="G149" s="505" t="s">
        <v>507</v>
      </c>
      <c r="H149" s="415">
        <f t="shared" si="44"/>
        <v>0</v>
      </c>
      <c r="J149" s="171"/>
      <c r="K149" s="172"/>
      <c r="L149" s="224"/>
      <c r="M149" s="506" t="s">
        <v>507</v>
      </c>
      <c r="N149" s="415">
        <f t="shared" si="40"/>
        <v>0</v>
      </c>
      <c r="O149" s="171"/>
      <c r="P149" s="173"/>
      <c r="Q149" s="224"/>
      <c r="R149" s="506" t="s">
        <v>507</v>
      </c>
      <c r="S149" s="415">
        <f t="shared" si="41"/>
        <v>0</v>
      </c>
      <c r="T149" s="174"/>
      <c r="U149" s="173"/>
      <c r="V149" s="224"/>
      <c r="W149" s="506" t="s">
        <v>507</v>
      </c>
      <c r="X149" s="415">
        <f t="shared" si="42"/>
        <v>0</v>
      </c>
      <c r="Y149" s="171"/>
      <c r="Z149" s="172"/>
      <c r="AA149" s="276"/>
      <c r="AB149" s="507" t="s">
        <v>507</v>
      </c>
      <c r="AC149" s="415">
        <f t="shared" si="43"/>
        <v>0</v>
      </c>
    </row>
    <row r="150" spans="3:52" ht="15" customHeight="1" x14ac:dyDescent="0.2">
      <c r="C150" s="437"/>
      <c r="D150" s="441"/>
      <c r="E150" s="172"/>
      <c r="F150" s="224"/>
      <c r="G150" s="505" t="s">
        <v>507</v>
      </c>
      <c r="H150" s="415">
        <f t="shared" si="44"/>
        <v>0</v>
      </c>
      <c r="J150" s="171"/>
      <c r="K150" s="172"/>
      <c r="L150" s="224"/>
      <c r="M150" s="506" t="s">
        <v>507</v>
      </c>
      <c r="N150" s="415">
        <f t="shared" si="40"/>
        <v>0</v>
      </c>
      <c r="O150" s="171"/>
      <c r="P150" s="173"/>
      <c r="Q150" s="224"/>
      <c r="R150" s="506" t="s">
        <v>507</v>
      </c>
      <c r="S150" s="415">
        <f t="shared" si="41"/>
        <v>0</v>
      </c>
      <c r="T150" s="174"/>
      <c r="U150" s="173"/>
      <c r="V150" s="224"/>
      <c r="W150" s="506" t="s">
        <v>507</v>
      </c>
      <c r="X150" s="415">
        <f t="shared" si="42"/>
        <v>0</v>
      </c>
      <c r="Y150" s="171"/>
      <c r="Z150" s="173"/>
      <c r="AA150" s="276"/>
      <c r="AB150" s="507" t="s">
        <v>507</v>
      </c>
      <c r="AC150" s="415">
        <f t="shared" si="43"/>
        <v>0</v>
      </c>
      <c r="AV150" s="48"/>
    </row>
    <row r="151" spans="3:52" ht="15" customHeight="1" x14ac:dyDescent="0.2">
      <c r="C151" s="437"/>
      <c r="D151" s="441"/>
      <c r="E151" s="172"/>
      <c r="F151" s="224"/>
      <c r="G151" s="505" t="s">
        <v>507</v>
      </c>
      <c r="H151" s="415">
        <f t="shared" si="44"/>
        <v>0</v>
      </c>
      <c r="J151" s="171"/>
      <c r="K151" s="172"/>
      <c r="L151" s="224"/>
      <c r="M151" s="506" t="s">
        <v>507</v>
      </c>
      <c r="N151" s="415">
        <f t="shared" si="40"/>
        <v>0</v>
      </c>
      <c r="O151" s="171"/>
      <c r="P151" s="173"/>
      <c r="Q151" s="224"/>
      <c r="R151" s="506" t="s">
        <v>507</v>
      </c>
      <c r="S151" s="415">
        <f t="shared" si="41"/>
        <v>0</v>
      </c>
      <c r="T151" s="174"/>
      <c r="U151" s="173"/>
      <c r="V151" s="224"/>
      <c r="W151" s="506" t="s">
        <v>507</v>
      </c>
      <c r="X151" s="415">
        <f t="shared" si="42"/>
        <v>0</v>
      </c>
      <c r="Y151" s="171"/>
      <c r="Z151" s="172"/>
      <c r="AA151" s="276"/>
      <c r="AB151" s="507" t="s">
        <v>507</v>
      </c>
      <c r="AC151" s="415">
        <f t="shared" si="43"/>
        <v>0</v>
      </c>
    </row>
    <row r="152" spans="3:52" ht="15" customHeight="1" x14ac:dyDescent="0.2">
      <c r="C152" s="437"/>
      <c r="D152" s="441"/>
      <c r="E152" s="172"/>
      <c r="F152" s="224"/>
      <c r="G152" s="505" t="s">
        <v>507</v>
      </c>
      <c r="H152" s="415">
        <f t="shared" si="44"/>
        <v>0</v>
      </c>
      <c r="J152" s="171"/>
      <c r="K152" s="172"/>
      <c r="L152" s="224"/>
      <c r="M152" s="506" t="s">
        <v>507</v>
      </c>
      <c r="N152" s="415">
        <f t="shared" si="40"/>
        <v>0</v>
      </c>
      <c r="O152" s="171"/>
      <c r="P152" s="173"/>
      <c r="Q152" s="224"/>
      <c r="R152" s="506" t="s">
        <v>507</v>
      </c>
      <c r="S152" s="415">
        <f t="shared" si="41"/>
        <v>0</v>
      </c>
      <c r="T152" s="174"/>
      <c r="U152" s="173"/>
      <c r="V152" s="224"/>
      <c r="W152" s="506" t="s">
        <v>507</v>
      </c>
      <c r="X152" s="415">
        <f t="shared" si="42"/>
        <v>0</v>
      </c>
      <c r="Y152" s="171"/>
      <c r="Z152" s="172"/>
      <c r="AA152" s="276"/>
      <c r="AB152" s="507" t="s">
        <v>507</v>
      </c>
      <c r="AC152" s="415">
        <f t="shared" si="43"/>
        <v>0</v>
      </c>
    </row>
    <row r="153" spans="3:52" ht="15" customHeight="1" x14ac:dyDescent="0.2">
      <c r="C153" s="437"/>
      <c r="D153" s="441"/>
      <c r="E153" s="172"/>
      <c r="F153" s="224"/>
      <c r="G153" s="505" t="s">
        <v>507</v>
      </c>
      <c r="H153" s="415">
        <f t="shared" si="44"/>
        <v>0</v>
      </c>
      <c r="J153" s="171"/>
      <c r="K153" s="172"/>
      <c r="L153" s="224"/>
      <c r="M153" s="506" t="s">
        <v>507</v>
      </c>
      <c r="N153" s="415">
        <f t="shared" si="40"/>
        <v>0</v>
      </c>
      <c r="O153" s="171"/>
      <c r="P153" s="173"/>
      <c r="Q153" s="224"/>
      <c r="R153" s="506" t="s">
        <v>507</v>
      </c>
      <c r="S153" s="415">
        <f t="shared" si="41"/>
        <v>0</v>
      </c>
      <c r="T153" s="174"/>
      <c r="U153" s="173"/>
      <c r="V153" s="224"/>
      <c r="W153" s="506" t="s">
        <v>507</v>
      </c>
      <c r="X153" s="415">
        <f t="shared" si="42"/>
        <v>0</v>
      </c>
      <c r="Y153" s="171"/>
      <c r="Z153" s="172"/>
      <c r="AA153" s="276"/>
      <c r="AB153" s="507" t="s">
        <v>507</v>
      </c>
      <c r="AC153" s="415">
        <f t="shared" si="43"/>
        <v>0</v>
      </c>
    </row>
    <row r="154" spans="3:52" ht="15" customHeight="1" x14ac:dyDescent="0.2">
      <c r="C154" s="437"/>
      <c r="D154" s="441"/>
      <c r="E154" s="172"/>
      <c r="F154" s="224"/>
      <c r="G154" s="505" t="s">
        <v>507</v>
      </c>
      <c r="H154" s="415">
        <f t="shared" si="44"/>
        <v>0</v>
      </c>
      <c r="J154" s="171"/>
      <c r="K154" s="172"/>
      <c r="L154" s="224"/>
      <c r="M154" s="506" t="s">
        <v>507</v>
      </c>
      <c r="N154" s="415">
        <f t="shared" si="40"/>
        <v>0</v>
      </c>
      <c r="O154" s="171"/>
      <c r="P154" s="173"/>
      <c r="Q154" s="224"/>
      <c r="R154" s="506" t="s">
        <v>507</v>
      </c>
      <c r="S154" s="415">
        <f t="shared" si="41"/>
        <v>0</v>
      </c>
      <c r="T154" s="174"/>
      <c r="U154" s="173"/>
      <c r="V154" s="224"/>
      <c r="W154" s="506" t="s">
        <v>507</v>
      </c>
      <c r="X154" s="415">
        <f t="shared" si="42"/>
        <v>0</v>
      </c>
      <c r="Y154" s="171"/>
      <c r="Z154" s="172"/>
      <c r="AA154" s="276"/>
      <c r="AB154" s="507" t="s">
        <v>507</v>
      </c>
      <c r="AC154" s="415">
        <f t="shared" si="43"/>
        <v>0</v>
      </c>
    </row>
    <row r="155" spans="3:52" ht="15" customHeight="1" x14ac:dyDescent="0.2">
      <c r="C155" s="437"/>
      <c r="D155" s="441"/>
      <c r="E155" s="172"/>
      <c r="F155" s="224"/>
      <c r="G155" s="505" t="s">
        <v>507</v>
      </c>
      <c r="H155" s="415">
        <f t="shared" si="44"/>
        <v>0</v>
      </c>
      <c r="J155" s="171"/>
      <c r="K155" s="172"/>
      <c r="L155" s="224"/>
      <c r="M155" s="506" t="s">
        <v>507</v>
      </c>
      <c r="N155" s="415">
        <f t="shared" si="40"/>
        <v>0</v>
      </c>
      <c r="O155" s="171"/>
      <c r="P155" s="173"/>
      <c r="Q155" s="224"/>
      <c r="R155" s="506" t="s">
        <v>507</v>
      </c>
      <c r="S155" s="415">
        <f t="shared" si="41"/>
        <v>0</v>
      </c>
      <c r="T155" s="174"/>
      <c r="U155" s="173"/>
      <c r="V155" s="224"/>
      <c r="W155" s="506" t="s">
        <v>507</v>
      </c>
      <c r="X155" s="415">
        <f t="shared" si="42"/>
        <v>0</v>
      </c>
      <c r="Y155" s="171"/>
      <c r="Z155" s="172"/>
      <c r="AA155" s="276"/>
      <c r="AB155" s="507" t="s">
        <v>507</v>
      </c>
      <c r="AC155" s="415">
        <f t="shared" si="43"/>
        <v>0</v>
      </c>
    </row>
    <row r="156" spans="3:52" ht="15" customHeight="1" x14ac:dyDescent="0.2">
      <c r="C156" s="437"/>
      <c r="D156" s="441"/>
      <c r="E156" s="172"/>
      <c r="F156" s="224"/>
      <c r="G156" s="505" t="s">
        <v>507</v>
      </c>
      <c r="H156" s="415">
        <f t="shared" si="44"/>
        <v>0</v>
      </c>
      <c r="J156" s="171"/>
      <c r="K156" s="172"/>
      <c r="L156" s="224"/>
      <c r="M156" s="506" t="s">
        <v>507</v>
      </c>
      <c r="N156" s="415">
        <f t="shared" si="40"/>
        <v>0</v>
      </c>
      <c r="O156" s="171"/>
      <c r="P156" s="173"/>
      <c r="Q156" s="224"/>
      <c r="R156" s="506" t="s">
        <v>507</v>
      </c>
      <c r="S156" s="415">
        <f t="shared" si="41"/>
        <v>0</v>
      </c>
      <c r="T156" s="174"/>
      <c r="U156" s="173"/>
      <c r="V156" s="224"/>
      <c r="W156" s="506" t="s">
        <v>507</v>
      </c>
      <c r="X156" s="415">
        <f t="shared" si="42"/>
        <v>0</v>
      </c>
      <c r="Y156" s="171"/>
      <c r="Z156" s="173"/>
      <c r="AA156" s="276"/>
      <c r="AB156" s="507" t="s">
        <v>507</v>
      </c>
      <c r="AC156" s="415">
        <f t="shared" si="43"/>
        <v>0</v>
      </c>
      <c r="AS156" s="165"/>
      <c r="AY156" s="636" t="s">
        <v>31</v>
      </c>
      <c r="AZ156" s="637"/>
    </row>
    <row r="157" spans="3:52" ht="15" customHeight="1" thickBot="1" x14ac:dyDescent="0.25">
      <c r="C157" s="437"/>
      <c r="D157" s="441"/>
      <c r="E157" s="172"/>
      <c r="F157" s="224"/>
      <c r="G157" s="508" t="s">
        <v>507</v>
      </c>
      <c r="H157" s="416">
        <f t="shared" si="44"/>
        <v>0</v>
      </c>
      <c r="J157" s="175"/>
      <c r="K157" s="176"/>
      <c r="L157" s="225"/>
      <c r="M157" s="506" t="s">
        <v>507</v>
      </c>
      <c r="N157" s="415">
        <f t="shared" si="40"/>
        <v>0</v>
      </c>
      <c r="O157" s="177"/>
      <c r="P157" s="178"/>
      <c r="Q157" s="225"/>
      <c r="R157" s="506" t="s">
        <v>507</v>
      </c>
      <c r="S157" s="415">
        <f t="shared" si="41"/>
        <v>0</v>
      </c>
      <c r="T157" s="177"/>
      <c r="U157" s="178"/>
      <c r="V157" s="225"/>
      <c r="W157" s="508" t="s">
        <v>507</v>
      </c>
      <c r="X157" s="415">
        <f t="shared" si="42"/>
        <v>0</v>
      </c>
      <c r="Y157" s="175"/>
      <c r="Z157" s="178"/>
      <c r="AA157" s="278"/>
      <c r="AB157" s="507" t="s">
        <v>507</v>
      </c>
      <c r="AC157" s="415">
        <f t="shared" si="43"/>
        <v>0</v>
      </c>
      <c r="AE157" s="179" t="s">
        <v>90</v>
      </c>
      <c r="AF157" s="180" t="s">
        <v>91</v>
      </c>
      <c r="AG157" s="180" t="s">
        <v>92</v>
      </c>
      <c r="AH157" s="180" t="s">
        <v>93</v>
      </c>
      <c r="AI157" s="180" t="s">
        <v>94</v>
      </c>
      <c r="AJ157" s="184"/>
      <c r="AK157" s="187"/>
      <c r="AL157" s="192" t="s">
        <v>111</v>
      </c>
      <c r="AM157" s="180" t="s">
        <v>115</v>
      </c>
      <c r="AN157" s="191" t="s">
        <v>118</v>
      </c>
      <c r="AO157" s="190" t="s">
        <v>121</v>
      </c>
      <c r="AP157" s="193" t="s">
        <v>31</v>
      </c>
      <c r="AQ157" s="187"/>
      <c r="AR157" s="165"/>
      <c r="AS157" s="182"/>
      <c r="AT157" s="182"/>
      <c r="AY157" s="268" t="s">
        <v>248</v>
      </c>
      <c r="AZ157" s="269" t="s">
        <v>249</v>
      </c>
    </row>
    <row r="158" spans="3:52" ht="20.100000000000001" customHeight="1" thickTop="1" thickBot="1" x14ac:dyDescent="0.25">
      <c r="C158" s="438"/>
      <c r="D158" s="443"/>
      <c r="E158" s="439" t="s">
        <v>195</v>
      </c>
      <c r="F158" s="401">
        <f>SUM(F143:F157)</f>
        <v>0</v>
      </c>
      <c r="G158" s="423"/>
      <c r="H158" s="417">
        <f>SUM(H143:H157)</f>
        <v>0</v>
      </c>
      <c r="I158" s="204"/>
      <c r="J158" s="402" t="s">
        <v>111</v>
      </c>
      <c r="K158" s="413" t="s">
        <v>196</v>
      </c>
      <c r="L158" s="403">
        <f>SUM(L143:L157)</f>
        <v>0</v>
      </c>
      <c r="M158" s="426"/>
      <c r="N158" s="418">
        <f>SUM(N143:N157)</f>
        <v>0</v>
      </c>
      <c r="O158" s="404" t="s">
        <v>115</v>
      </c>
      <c r="P158" s="405" t="s">
        <v>196</v>
      </c>
      <c r="Q158" s="406">
        <f>SUM(Q143:Q157)</f>
        <v>0</v>
      </c>
      <c r="R158" s="427"/>
      <c r="S158" s="421">
        <f>SUM(S143:S157)</f>
        <v>0</v>
      </c>
      <c r="T158" s="407" t="s">
        <v>118</v>
      </c>
      <c r="U158" s="412" t="s">
        <v>196</v>
      </c>
      <c r="V158" s="409">
        <f>SUM(V143:V157)</f>
        <v>0</v>
      </c>
      <c r="W158" s="429"/>
      <c r="X158" s="419">
        <f>SUM(X143:X157)</f>
        <v>0</v>
      </c>
      <c r="Y158" s="408" t="s">
        <v>121</v>
      </c>
      <c r="Z158" s="411" t="s">
        <v>196</v>
      </c>
      <c r="AA158" s="410">
        <f>SUM(AA143:AA157)</f>
        <v>0</v>
      </c>
      <c r="AB158" s="431"/>
      <c r="AC158" s="420">
        <f>SUM(AC143:AC157)</f>
        <v>0</v>
      </c>
      <c r="AE158" s="183">
        <f>IF(AT158=1,F158,"")</f>
        <v>0</v>
      </c>
      <c r="AF158" s="183" t="str">
        <f>IF(AT158=2,F158,"")</f>
        <v/>
      </c>
      <c r="AG158" s="183" t="str">
        <f>IF(AT158=3,F158,"")</f>
        <v/>
      </c>
      <c r="AH158" s="183" t="str">
        <f>IF(AT158=4,F158,"")</f>
        <v/>
      </c>
      <c r="AI158" s="183" t="str">
        <f>IF(AT158=5,F158,"")</f>
        <v/>
      </c>
      <c r="AL158" s="183">
        <f>L158</f>
        <v>0</v>
      </c>
      <c r="AM158" s="183">
        <f>Q158</f>
        <v>0</v>
      </c>
      <c r="AN158" s="183">
        <f>V158</f>
        <v>0</v>
      </c>
      <c r="AO158" s="183">
        <f>AA158</f>
        <v>0</v>
      </c>
      <c r="AP158" s="183">
        <f>L158+Q158+V158+AA158</f>
        <v>0</v>
      </c>
      <c r="AR158" s="181"/>
      <c r="AS158" s="2" t="str">
        <f>VLOOKUP(F158,$AR$7:$AS$11,2)</f>
        <v>&lt; 95</v>
      </c>
      <c r="AT158" s="46">
        <f>VLOOKUP(F158,$AR$7:$AT$11,3)</f>
        <v>1</v>
      </c>
      <c r="AU158" s="184"/>
      <c r="AW158" s="184"/>
      <c r="AY158" s="270">
        <f>H158</f>
        <v>0</v>
      </c>
      <c r="AZ158" s="270">
        <f>N158+S158+X158+AC158</f>
        <v>0</v>
      </c>
    </row>
    <row r="159" spans="3:52" ht="15" customHeight="1" thickBot="1" x14ac:dyDescent="0.25">
      <c r="H159" s="263"/>
      <c r="I159" s="433"/>
    </row>
    <row r="160" spans="3:52" ht="15" customHeight="1" x14ac:dyDescent="0.2">
      <c r="C160" s="639">
        <v>9</v>
      </c>
      <c r="D160" s="440">
        <v>1</v>
      </c>
      <c r="E160" s="199"/>
      <c r="F160" s="223"/>
      <c r="G160" s="502" t="s">
        <v>507</v>
      </c>
      <c r="H160" s="414">
        <f>IF(G160="SI",F160,0)</f>
        <v>0</v>
      </c>
      <c r="I160" s="434"/>
      <c r="J160" s="198"/>
      <c r="K160" s="199"/>
      <c r="L160" s="223"/>
      <c r="M160" s="503" t="s">
        <v>507</v>
      </c>
      <c r="N160" s="414">
        <f>IF($M160="SI",$L160,0)</f>
        <v>0</v>
      </c>
      <c r="O160" s="198"/>
      <c r="P160" s="199"/>
      <c r="Q160" s="223"/>
      <c r="R160" s="503" t="s">
        <v>507</v>
      </c>
      <c r="S160" s="414">
        <f>IF($R160="SI",$Q160,0)</f>
        <v>0</v>
      </c>
      <c r="T160" s="198"/>
      <c r="U160" s="199"/>
      <c r="V160" s="223"/>
      <c r="W160" s="503" t="s">
        <v>507</v>
      </c>
      <c r="X160" s="414">
        <f>IF($W160="SI",$V160,0)</f>
        <v>0</v>
      </c>
      <c r="Y160" s="198"/>
      <c r="Z160" s="199"/>
      <c r="AA160" s="277"/>
      <c r="AB160" s="504" t="s">
        <v>507</v>
      </c>
      <c r="AC160" s="414">
        <f>IF($AB160="SI",$AA160,0)</f>
        <v>0</v>
      </c>
    </row>
    <row r="161" spans="3:52" ht="15" customHeight="1" x14ac:dyDescent="0.2">
      <c r="C161" s="640"/>
      <c r="D161" s="441">
        <v>2</v>
      </c>
      <c r="E161" s="172"/>
      <c r="F161" s="224"/>
      <c r="G161" s="505" t="s">
        <v>507</v>
      </c>
      <c r="H161" s="415">
        <f>IF(G161="SI",F161,0)</f>
        <v>0</v>
      </c>
      <c r="J161" s="171"/>
      <c r="K161" s="172"/>
      <c r="L161" s="224"/>
      <c r="M161" s="506" t="s">
        <v>507</v>
      </c>
      <c r="N161" s="415">
        <f t="shared" ref="N161:N174" si="45">IF($M161="SI",$L161,0)</f>
        <v>0</v>
      </c>
      <c r="O161" s="171"/>
      <c r="P161" s="173"/>
      <c r="Q161" s="224"/>
      <c r="R161" s="506" t="s">
        <v>507</v>
      </c>
      <c r="S161" s="415">
        <f t="shared" ref="S161:S174" si="46">IF($R161="SI",$Q161,0)</f>
        <v>0</v>
      </c>
      <c r="T161" s="171"/>
      <c r="U161" s="173"/>
      <c r="V161" s="224"/>
      <c r="W161" s="506" t="s">
        <v>507</v>
      </c>
      <c r="X161" s="415">
        <f t="shared" ref="X161:X174" si="47">IF($W161="SI",$V161,0)</f>
        <v>0</v>
      </c>
      <c r="Y161" s="171"/>
      <c r="Z161" s="172"/>
      <c r="AA161" s="276"/>
      <c r="AB161" s="507" t="s">
        <v>507</v>
      </c>
      <c r="AC161" s="415">
        <f t="shared" ref="AC161:AC174" si="48">IF($AB161="SI",$AA161,0)</f>
        <v>0</v>
      </c>
    </row>
    <row r="162" spans="3:52" ht="15" customHeight="1" x14ac:dyDescent="0.2">
      <c r="C162" s="641"/>
      <c r="D162" s="441">
        <v>3</v>
      </c>
      <c r="E162" s="172"/>
      <c r="F162" s="224"/>
      <c r="G162" s="505" t="s">
        <v>507</v>
      </c>
      <c r="H162" s="415">
        <f t="shared" ref="H162:H174" si="49">IF(G162="SI",F162,0)</f>
        <v>0</v>
      </c>
      <c r="J162" s="171"/>
      <c r="K162" s="172"/>
      <c r="L162" s="224"/>
      <c r="M162" s="506" t="s">
        <v>507</v>
      </c>
      <c r="N162" s="415">
        <f t="shared" si="45"/>
        <v>0</v>
      </c>
      <c r="O162" s="171"/>
      <c r="P162" s="173"/>
      <c r="Q162" s="224"/>
      <c r="R162" s="506" t="s">
        <v>507</v>
      </c>
      <c r="S162" s="415">
        <f t="shared" si="46"/>
        <v>0</v>
      </c>
      <c r="T162" s="174"/>
      <c r="U162" s="173"/>
      <c r="V162" s="224"/>
      <c r="W162" s="506" t="s">
        <v>507</v>
      </c>
      <c r="X162" s="415">
        <f t="shared" si="47"/>
        <v>0</v>
      </c>
      <c r="Y162" s="171"/>
      <c r="Z162" s="172"/>
      <c r="AA162" s="276"/>
      <c r="AB162" s="507" t="s">
        <v>507</v>
      </c>
      <c r="AC162" s="415">
        <f t="shared" si="48"/>
        <v>0</v>
      </c>
    </row>
    <row r="163" spans="3:52" ht="15" customHeight="1" x14ac:dyDescent="0.2">
      <c r="C163" s="435" t="s">
        <v>186</v>
      </c>
      <c r="D163" s="441">
        <v>4</v>
      </c>
      <c r="E163" s="172"/>
      <c r="F163" s="224"/>
      <c r="G163" s="505" t="s">
        <v>507</v>
      </c>
      <c r="H163" s="415">
        <f t="shared" si="49"/>
        <v>0</v>
      </c>
      <c r="J163" s="171"/>
      <c r="K163" s="172"/>
      <c r="L163" s="224"/>
      <c r="M163" s="506" t="s">
        <v>507</v>
      </c>
      <c r="N163" s="415">
        <f t="shared" si="45"/>
        <v>0</v>
      </c>
      <c r="O163" s="171"/>
      <c r="P163" s="173"/>
      <c r="Q163" s="224"/>
      <c r="R163" s="506" t="s">
        <v>507</v>
      </c>
      <c r="S163" s="415">
        <f t="shared" si="46"/>
        <v>0</v>
      </c>
      <c r="T163" s="174"/>
      <c r="U163" s="173"/>
      <c r="V163" s="224"/>
      <c r="W163" s="506" t="s">
        <v>507</v>
      </c>
      <c r="X163" s="415">
        <f t="shared" si="47"/>
        <v>0</v>
      </c>
      <c r="Y163" s="171"/>
      <c r="Z163" s="173"/>
      <c r="AA163" s="276"/>
      <c r="AB163" s="507" t="s">
        <v>507</v>
      </c>
      <c r="AC163" s="415">
        <f t="shared" si="48"/>
        <v>0</v>
      </c>
    </row>
    <row r="164" spans="3:52" ht="15" customHeight="1" x14ac:dyDescent="0.2">
      <c r="C164" s="435" t="s">
        <v>207</v>
      </c>
      <c r="D164" s="441">
        <v>5</v>
      </c>
      <c r="E164" s="172"/>
      <c r="F164" s="224"/>
      <c r="G164" s="505" t="s">
        <v>507</v>
      </c>
      <c r="H164" s="415">
        <f t="shared" si="49"/>
        <v>0</v>
      </c>
      <c r="J164" s="171"/>
      <c r="K164" s="172"/>
      <c r="L164" s="224"/>
      <c r="M164" s="506" t="s">
        <v>507</v>
      </c>
      <c r="N164" s="415">
        <f t="shared" si="45"/>
        <v>0</v>
      </c>
      <c r="O164" s="171"/>
      <c r="P164" s="172"/>
      <c r="Q164" s="224"/>
      <c r="R164" s="506" t="s">
        <v>507</v>
      </c>
      <c r="S164" s="415">
        <f t="shared" si="46"/>
        <v>0</v>
      </c>
      <c r="T164" s="174"/>
      <c r="U164" s="172"/>
      <c r="V164" s="224"/>
      <c r="W164" s="506" t="s">
        <v>507</v>
      </c>
      <c r="X164" s="415">
        <f t="shared" si="47"/>
        <v>0</v>
      </c>
      <c r="Y164" s="171"/>
      <c r="Z164" s="172"/>
      <c r="AA164" s="276"/>
      <c r="AB164" s="507" t="s">
        <v>507</v>
      </c>
      <c r="AC164" s="415">
        <f t="shared" si="48"/>
        <v>0</v>
      </c>
    </row>
    <row r="165" spans="3:52" ht="15" customHeight="1" x14ac:dyDescent="0.2">
      <c r="C165" s="436"/>
      <c r="D165" s="441"/>
      <c r="E165" s="172"/>
      <c r="F165" s="224"/>
      <c r="G165" s="505" t="s">
        <v>507</v>
      </c>
      <c r="H165" s="415">
        <f t="shared" si="49"/>
        <v>0</v>
      </c>
      <c r="J165" s="171"/>
      <c r="K165" s="172"/>
      <c r="L165" s="224"/>
      <c r="M165" s="506" t="s">
        <v>507</v>
      </c>
      <c r="N165" s="415">
        <f t="shared" si="45"/>
        <v>0</v>
      </c>
      <c r="O165" s="171"/>
      <c r="P165" s="173"/>
      <c r="Q165" s="224"/>
      <c r="R165" s="506" t="s">
        <v>507</v>
      </c>
      <c r="S165" s="415">
        <f t="shared" si="46"/>
        <v>0</v>
      </c>
      <c r="T165" s="174"/>
      <c r="U165" s="173"/>
      <c r="V165" s="224"/>
      <c r="W165" s="506" t="s">
        <v>507</v>
      </c>
      <c r="X165" s="415">
        <f t="shared" si="47"/>
        <v>0</v>
      </c>
      <c r="Y165" s="171"/>
      <c r="Z165" s="172"/>
      <c r="AA165" s="276"/>
      <c r="AB165" s="507" t="s">
        <v>507</v>
      </c>
      <c r="AC165" s="415">
        <f t="shared" si="48"/>
        <v>0</v>
      </c>
    </row>
    <row r="166" spans="3:52" ht="15" customHeight="1" x14ac:dyDescent="0.2">
      <c r="C166" s="437"/>
      <c r="D166" s="441"/>
      <c r="E166" s="172"/>
      <c r="F166" s="224"/>
      <c r="G166" s="505" t="s">
        <v>507</v>
      </c>
      <c r="H166" s="415">
        <f t="shared" si="49"/>
        <v>0</v>
      </c>
      <c r="J166" s="171"/>
      <c r="K166" s="172"/>
      <c r="L166" s="224"/>
      <c r="M166" s="506" t="s">
        <v>507</v>
      </c>
      <c r="N166" s="415">
        <f t="shared" si="45"/>
        <v>0</v>
      </c>
      <c r="O166" s="171"/>
      <c r="P166" s="173"/>
      <c r="Q166" s="224"/>
      <c r="R166" s="506" t="s">
        <v>507</v>
      </c>
      <c r="S166" s="415">
        <f t="shared" si="46"/>
        <v>0</v>
      </c>
      <c r="T166" s="174"/>
      <c r="U166" s="173"/>
      <c r="V166" s="224"/>
      <c r="W166" s="506" t="s">
        <v>507</v>
      </c>
      <c r="X166" s="415">
        <f t="shared" si="47"/>
        <v>0</v>
      </c>
      <c r="Y166" s="171"/>
      <c r="Z166" s="172"/>
      <c r="AA166" s="276"/>
      <c r="AB166" s="507" t="s">
        <v>507</v>
      </c>
      <c r="AC166" s="415">
        <f t="shared" si="48"/>
        <v>0</v>
      </c>
    </row>
    <row r="167" spans="3:52" ht="15" customHeight="1" x14ac:dyDescent="0.2">
      <c r="C167" s="437"/>
      <c r="D167" s="441"/>
      <c r="E167" s="172"/>
      <c r="F167" s="224"/>
      <c r="G167" s="505" t="s">
        <v>507</v>
      </c>
      <c r="H167" s="415">
        <f t="shared" si="49"/>
        <v>0</v>
      </c>
      <c r="J167" s="171"/>
      <c r="K167" s="172"/>
      <c r="L167" s="224"/>
      <c r="M167" s="506" t="s">
        <v>507</v>
      </c>
      <c r="N167" s="415">
        <f t="shared" si="45"/>
        <v>0</v>
      </c>
      <c r="O167" s="171"/>
      <c r="P167" s="173"/>
      <c r="Q167" s="224"/>
      <c r="R167" s="506" t="s">
        <v>507</v>
      </c>
      <c r="S167" s="415">
        <f t="shared" si="46"/>
        <v>0</v>
      </c>
      <c r="T167" s="174"/>
      <c r="U167" s="173"/>
      <c r="V167" s="224"/>
      <c r="W167" s="506" t="s">
        <v>507</v>
      </c>
      <c r="X167" s="415">
        <f t="shared" si="47"/>
        <v>0</v>
      </c>
      <c r="Y167" s="171"/>
      <c r="Z167" s="173"/>
      <c r="AA167" s="276"/>
      <c r="AB167" s="507" t="s">
        <v>507</v>
      </c>
      <c r="AC167" s="415">
        <f t="shared" si="48"/>
        <v>0</v>
      </c>
      <c r="AV167" s="48"/>
    </row>
    <row r="168" spans="3:52" ht="15" customHeight="1" x14ac:dyDescent="0.2">
      <c r="C168" s="437"/>
      <c r="D168" s="441"/>
      <c r="E168" s="172"/>
      <c r="F168" s="224"/>
      <c r="G168" s="505" t="s">
        <v>507</v>
      </c>
      <c r="H168" s="415">
        <f t="shared" si="49"/>
        <v>0</v>
      </c>
      <c r="J168" s="171"/>
      <c r="K168" s="172"/>
      <c r="L168" s="224"/>
      <c r="M168" s="506" t="s">
        <v>507</v>
      </c>
      <c r="N168" s="415">
        <f t="shared" si="45"/>
        <v>0</v>
      </c>
      <c r="O168" s="171"/>
      <c r="P168" s="173"/>
      <c r="Q168" s="224"/>
      <c r="R168" s="506" t="s">
        <v>507</v>
      </c>
      <c r="S168" s="415">
        <f t="shared" si="46"/>
        <v>0</v>
      </c>
      <c r="T168" s="174"/>
      <c r="U168" s="173"/>
      <c r="V168" s="224"/>
      <c r="W168" s="506" t="s">
        <v>507</v>
      </c>
      <c r="X168" s="415">
        <f t="shared" si="47"/>
        <v>0</v>
      </c>
      <c r="Y168" s="171"/>
      <c r="Z168" s="172"/>
      <c r="AA168" s="276"/>
      <c r="AB168" s="507" t="s">
        <v>507</v>
      </c>
      <c r="AC168" s="415">
        <f t="shared" si="48"/>
        <v>0</v>
      </c>
    </row>
    <row r="169" spans="3:52" ht="15" customHeight="1" x14ac:dyDescent="0.2">
      <c r="C169" s="437"/>
      <c r="D169" s="441"/>
      <c r="E169" s="172"/>
      <c r="F169" s="224"/>
      <c r="G169" s="505" t="s">
        <v>507</v>
      </c>
      <c r="H169" s="415">
        <f t="shared" si="49"/>
        <v>0</v>
      </c>
      <c r="J169" s="171"/>
      <c r="K169" s="172"/>
      <c r="L169" s="224"/>
      <c r="M169" s="506" t="s">
        <v>507</v>
      </c>
      <c r="N169" s="415">
        <f t="shared" si="45"/>
        <v>0</v>
      </c>
      <c r="O169" s="171"/>
      <c r="P169" s="173"/>
      <c r="Q169" s="224"/>
      <c r="R169" s="506" t="s">
        <v>507</v>
      </c>
      <c r="S169" s="415">
        <f t="shared" si="46"/>
        <v>0</v>
      </c>
      <c r="T169" s="174"/>
      <c r="U169" s="173"/>
      <c r="V169" s="224"/>
      <c r="W169" s="506" t="s">
        <v>507</v>
      </c>
      <c r="X169" s="415">
        <f t="shared" si="47"/>
        <v>0</v>
      </c>
      <c r="Y169" s="171"/>
      <c r="Z169" s="172"/>
      <c r="AA169" s="276"/>
      <c r="AB169" s="507" t="s">
        <v>507</v>
      </c>
      <c r="AC169" s="415">
        <f t="shared" si="48"/>
        <v>0</v>
      </c>
    </row>
    <row r="170" spans="3:52" ht="15" customHeight="1" x14ac:dyDescent="0.2">
      <c r="C170" s="437"/>
      <c r="D170" s="441"/>
      <c r="E170" s="172"/>
      <c r="F170" s="224"/>
      <c r="G170" s="505" t="s">
        <v>507</v>
      </c>
      <c r="H170" s="415">
        <f t="shared" si="49"/>
        <v>0</v>
      </c>
      <c r="J170" s="171"/>
      <c r="K170" s="172"/>
      <c r="L170" s="224"/>
      <c r="M170" s="506" t="s">
        <v>507</v>
      </c>
      <c r="N170" s="415">
        <f t="shared" si="45"/>
        <v>0</v>
      </c>
      <c r="O170" s="171"/>
      <c r="P170" s="173"/>
      <c r="Q170" s="224"/>
      <c r="R170" s="506" t="s">
        <v>507</v>
      </c>
      <c r="S170" s="415">
        <f t="shared" si="46"/>
        <v>0</v>
      </c>
      <c r="T170" s="174"/>
      <c r="U170" s="173"/>
      <c r="V170" s="224"/>
      <c r="W170" s="506" t="s">
        <v>507</v>
      </c>
      <c r="X170" s="415">
        <f t="shared" si="47"/>
        <v>0</v>
      </c>
      <c r="Y170" s="171"/>
      <c r="Z170" s="172"/>
      <c r="AA170" s="276"/>
      <c r="AB170" s="507" t="s">
        <v>507</v>
      </c>
      <c r="AC170" s="415">
        <f t="shared" si="48"/>
        <v>0</v>
      </c>
    </row>
    <row r="171" spans="3:52" ht="15" customHeight="1" x14ac:dyDescent="0.2">
      <c r="C171" s="437"/>
      <c r="D171" s="441"/>
      <c r="E171" s="172"/>
      <c r="F171" s="224"/>
      <c r="G171" s="505" t="s">
        <v>507</v>
      </c>
      <c r="H171" s="415">
        <f t="shared" si="49"/>
        <v>0</v>
      </c>
      <c r="J171" s="171"/>
      <c r="K171" s="172"/>
      <c r="L171" s="224"/>
      <c r="M171" s="506" t="s">
        <v>507</v>
      </c>
      <c r="N171" s="415">
        <f t="shared" si="45"/>
        <v>0</v>
      </c>
      <c r="O171" s="171"/>
      <c r="P171" s="173"/>
      <c r="Q171" s="224"/>
      <c r="R171" s="506" t="s">
        <v>507</v>
      </c>
      <c r="S171" s="415">
        <f t="shared" si="46"/>
        <v>0</v>
      </c>
      <c r="T171" s="174"/>
      <c r="U171" s="173"/>
      <c r="V171" s="224"/>
      <c r="W171" s="506" t="s">
        <v>507</v>
      </c>
      <c r="X171" s="415">
        <f t="shared" si="47"/>
        <v>0</v>
      </c>
      <c r="Y171" s="171"/>
      <c r="Z171" s="172"/>
      <c r="AA171" s="276"/>
      <c r="AB171" s="507" t="s">
        <v>507</v>
      </c>
      <c r="AC171" s="415">
        <f t="shared" si="48"/>
        <v>0</v>
      </c>
    </row>
    <row r="172" spans="3:52" ht="15" customHeight="1" x14ac:dyDescent="0.2">
      <c r="C172" s="437"/>
      <c r="D172" s="441"/>
      <c r="E172" s="172"/>
      <c r="F172" s="224"/>
      <c r="G172" s="505" t="s">
        <v>507</v>
      </c>
      <c r="H172" s="415">
        <f t="shared" si="49"/>
        <v>0</v>
      </c>
      <c r="J172" s="171"/>
      <c r="K172" s="172"/>
      <c r="L172" s="224"/>
      <c r="M172" s="506" t="s">
        <v>507</v>
      </c>
      <c r="N172" s="415">
        <f t="shared" si="45"/>
        <v>0</v>
      </c>
      <c r="O172" s="171"/>
      <c r="P172" s="173"/>
      <c r="Q172" s="224"/>
      <c r="R172" s="506" t="s">
        <v>507</v>
      </c>
      <c r="S172" s="415">
        <f t="shared" si="46"/>
        <v>0</v>
      </c>
      <c r="T172" s="174"/>
      <c r="U172" s="173"/>
      <c r="V172" s="224"/>
      <c r="W172" s="506" t="s">
        <v>507</v>
      </c>
      <c r="X172" s="415">
        <f t="shared" si="47"/>
        <v>0</v>
      </c>
      <c r="Y172" s="171"/>
      <c r="Z172" s="172"/>
      <c r="AA172" s="276"/>
      <c r="AB172" s="507" t="s">
        <v>507</v>
      </c>
      <c r="AC172" s="415">
        <f t="shared" si="48"/>
        <v>0</v>
      </c>
    </row>
    <row r="173" spans="3:52" ht="15" customHeight="1" x14ac:dyDescent="0.2">
      <c r="C173" s="437"/>
      <c r="D173" s="441"/>
      <c r="E173" s="172"/>
      <c r="F173" s="224"/>
      <c r="G173" s="505" t="s">
        <v>507</v>
      </c>
      <c r="H173" s="415">
        <f t="shared" si="49"/>
        <v>0</v>
      </c>
      <c r="J173" s="171"/>
      <c r="K173" s="172"/>
      <c r="L173" s="224"/>
      <c r="M173" s="506" t="s">
        <v>507</v>
      </c>
      <c r="N173" s="415">
        <f t="shared" si="45"/>
        <v>0</v>
      </c>
      <c r="O173" s="171"/>
      <c r="P173" s="173"/>
      <c r="Q173" s="224"/>
      <c r="R173" s="506" t="s">
        <v>507</v>
      </c>
      <c r="S173" s="415">
        <f t="shared" si="46"/>
        <v>0</v>
      </c>
      <c r="T173" s="174"/>
      <c r="U173" s="173"/>
      <c r="V173" s="224"/>
      <c r="W173" s="506" t="s">
        <v>507</v>
      </c>
      <c r="X173" s="415">
        <f t="shared" si="47"/>
        <v>0</v>
      </c>
      <c r="Y173" s="171"/>
      <c r="Z173" s="173"/>
      <c r="AA173" s="276"/>
      <c r="AB173" s="507" t="s">
        <v>507</v>
      </c>
      <c r="AC173" s="415">
        <f t="shared" si="48"/>
        <v>0</v>
      </c>
      <c r="AS173" s="165"/>
      <c r="AY173" s="636" t="s">
        <v>31</v>
      </c>
      <c r="AZ173" s="637"/>
    </row>
    <row r="174" spans="3:52" ht="15" customHeight="1" thickBot="1" x14ac:dyDescent="0.25">
      <c r="C174" s="437"/>
      <c r="D174" s="441"/>
      <c r="E174" s="172"/>
      <c r="F174" s="224"/>
      <c r="G174" s="508" t="s">
        <v>507</v>
      </c>
      <c r="H174" s="416">
        <f t="shared" si="49"/>
        <v>0</v>
      </c>
      <c r="J174" s="175"/>
      <c r="K174" s="176"/>
      <c r="L174" s="225"/>
      <c r="M174" s="506" t="s">
        <v>507</v>
      </c>
      <c r="N174" s="415">
        <f t="shared" si="45"/>
        <v>0</v>
      </c>
      <c r="O174" s="177"/>
      <c r="P174" s="178"/>
      <c r="Q174" s="225"/>
      <c r="R174" s="506" t="s">
        <v>507</v>
      </c>
      <c r="S174" s="415">
        <f t="shared" si="46"/>
        <v>0</v>
      </c>
      <c r="T174" s="177"/>
      <c r="U174" s="178"/>
      <c r="V174" s="225"/>
      <c r="W174" s="508" t="s">
        <v>507</v>
      </c>
      <c r="X174" s="415">
        <f t="shared" si="47"/>
        <v>0</v>
      </c>
      <c r="Y174" s="175"/>
      <c r="Z174" s="178"/>
      <c r="AA174" s="278"/>
      <c r="AB174" s="507" t="s">
        <v>507</v>
      </c>
      <c r="AC174" s="415">
        <f t="shared" si="48"/>
        <v>0</v>
      </c>
      <c r="AE174" s="179" t="s">
        <v>90</v>
      </c>
      <c r="AF174" s="180" t="s">
        <v>91</v>
      </c>
      <c r="AG174" s="180" t="s">
        <v>92</v>
      </c>
      <c r="AH174" s="180" t="s">
        <v>93</v>
      </c>
      <c r="AI174" s="180" t="s">
        <v>94</v>
      </c>
      <c r="AJ174" s="184"/>
      <c r="AK174" s="187"/>
      <c r="AL174" s="192" t="s">
        <v>111</v>
      </c>
      <c r="AM174" s="180" t="s">
        <v>115</v>
      </c>
      <c r="AN174" s="191" t="s">
        <v>118</v>
      </c>
      <c r="AO174" s="190" t="s">
        <v>121</v>
      </c>
      <c r="AP174" s="193" t="s">
        <v>31</v>
      </c>
      <c r="AQ174" s="187"/>
      <c r="AR174" s="165"/>
      <c r="AS174" s="182"/>
      <c r="AT174" s="182"/>
      <c r="AY174" s="268" t="s">
        <v>248</v>
      </c>
      <c r="AZ174" s="269" t="s">
        <v>249</v>
      </c>
    </row>
    <row r="175" spans="3:52" ht="20.100000000000001" customHeight="1" thickTop="1" thickBot="1" x14ac:dyDescent="0.25">
      <c r="C175" s="438"/>
      <c r="D175" s="443"/>
      <c r="E175" s="439" t="s">
        <v>195</v>
      </c>
      <c r="F175" s="401">
        <f>SUM(F160:F174)</f>
        <v>0</v>
      </c>
      <c r="G175" s="423"/>
      <c r="H175" s="417">
        <f>SUM(H160:H174)</f>
        <v>0</v>
      </c>
      <c r="I175" s="204"/>
      <c r="J175" s="402" t="s">
        <v>111</v>
      </c>
      <c r="K175" s="413" t="s">
        <v>196</v>
      </c>
      <c r="L175" s="403">
        <f>SUM(L160:L174)</f>
        <v>0</v>
      </c>
      <c r="M175" s="426"/>
      <c r="N175" s="418">
        <f>SUM(N160:N174)</f>
        <v>0</v>
      </c>
      <c r="O175" s="404" t="s">
        <v>115</v>
      </c>
      <c r="P175" s="405" t="s">
        <v>196</v>
      </c>
      <c r="Q175" s="406">
        <f>SUM(Q160:Q174)</f>
        <v>0</v>
      </c>
      <c r="R175" s="427"/>
      <c r="S175" s="421">
        <f>SUM(S160:S174)</f>
        <v>0</v>
      </c>
      <c r="T175" s="407" t="s">
        <v>118</v>
      </c>
      <c r="U175" s="412" t="s">
        <v>196</v>
      </c>
      <c r="V175" s="409">
        <f>SUM(V160:V174)</f>
        <v>0</v>
      </c>
      <c r="W175" s="429"/>
      <c r="X175" s="419">
        <f>SUM(X160:X174)</f>
        <v>0</v>
      </c>
      <c r="Y175" s="408" t="s">
        <v>121</v>
      </c>
      <c r="Z175" s="411" t="s">
        <v>196</v>
      </c>
      <c r="AA175" s="410">
        <f>SUM(AA160:AA174)</f>
        <v>0</v>
      </c>
      <c r="AB175" s="431"/>
      <c r="AC175" s="420">
        <f>SUM(AC160:AC174)</f>
        <v>0</v>
      </c>
      <c r="AE175" s="183">
        <f>IF(AT175=1,F175,"")</f>
        <v>0</v>
      </c>
      <c r="AF175" s="183" t="str">
        <f>IF(AT175=2,F175,"")</f>
        <v/>
      </c>
      <c r="AG175" s="183" t="str">
        <f>IF(AT175=3,F175,"")</f>
        <v/>
      </c>
      <c r="AH175" s="183" t="str">
        <f>IF(AT175=4,F175,"")</f>
        <v/>
      </c>
      <c r="AI175" s="183" t="str">
        <f>IF(AT175=5,F175,"")</f>
        <v/>
      </c>
      <c r="AL175" s="183">
        <f>L175</f>
        <v>0</v>
      </c>
      <c r="AM175" s="183">
        <f>Q175</f>
        <v>0</v>
      </c>
      <c r="AN175" s="183">
        <f>V175</f>
        <v>0</v>
      </c>
      <c r="AO175" s="183">
        <f>AA175</f>
        <v>0</v>
      </c>
      <c r="AP175" s="183">
        <f>L175+Q175+V175+AA175</f>
        <v>0</v>
      </c>
      <c r="AR175" s="181"/>
      <c r="AS175" s="2" t="str">
        <f>VLOOKUP(F175,$AR$7:$AS$11,2)</f>
        <v>&lt; 95</v>
      </c>
      <c r="AT175" s="46">
        <f>VLOOKUP(F175,$AR$7:$AT$11,3)</f>
        <v>1</v>
      </c>
      <c r="AU175" s="184"/>
      <c r="AW175" s="184"/>
      <c r="AY175" s="270">
        <f>H175</f>
        <v>0</v>
      </c>
      <c r="AZ175" s="270">
        <f>N175+S175+X175+AC175</f>
        <v>0</v>
      </c>
    </row>
    <row r="176" spans="3:52" ht="15" customHeight="1" thickBot="1" x14ac:dyDescent="0.25">
      <c r="H176" s="263"/>
      <c r="I176" s="433"/>
    </row>
    <row r="177" spans="3:29" ht="15" customHeight="1" x14ac:dyDescent="0.2">
      <c r="C177" s="639">
        <v>10</v>
      </c>
      <c r="D177" s="440">
        <v>1</v>
      </c>
      <c r="E177" s="199"/>
      <c r="F177" s="223"/>
      <c r="G177" s="502" t="s">
        <v>507</v>
      </c>
      <c r="H177" s="414">
        <f>IF(G177="SI",F177,0)</f>
        <v>0</v>
      </c>
      <c r="I177" s="434"/>
      <c r="J177" s="198"/>
      <c r="K177" s="199"/>
      <c r="L177" s="223"/>
      <c r="M177" s="503" t="s">
        <v>507</v>
      </c>
      <c r="N177" s="414">
        <f>IF($M177="SI",$L177,0)</f>
        <v>0</v>
      </c>
      <c r="O177" s="198"/>
      <c r="P177" s="199"/>
      <c r="Q177" s="223"/>
      <c r="R177" s="503" t="s">
        <v>507</v>
      </c>
      <c r="S177" s="414">
        <f>IF($R177="SI",$Q177,0)</f>
        <v>0</v>
      </c>
      <c r="T177" s="198"/>
      <c r="U177" s="199"/>
      <c r="V177" s="223"/>
      <c r="W177" s="503" t="s">
        <v>507</v>
      </c>
      <c r="X177" s="414">
        <f>IF($W177="SI",$V177,0)</f>
        <v>0</v>
      </c>
      <c r="Y177" s="198"/>
      <c r="Z177" s="199"/>
      <c r="AA177" s="277"/>
      <c r="AB177" s="504" t="s">
        <v>507</v>
      </c>
      <c r="AC177" s="414">
        <f>IF($AB177="SI",$AA177,0)</f>
        <v>0</v>
      </c>
    </row>
    <row r="178" spans="3:29" ht="15" customHeight="1" x14ac:dyDescent="0.2">
      <c r="C178" s="640"/>
      <c r="D178" s="441">
        <v>2</v>
      </c>
      <c r="E178" s="172"/>
      <c r="F178" s="224"/>
      <c r="G178" s="505" t="s">
        <v>507</v>
      </c>
      <c r="H178" s="415">
        <f>IF(G178="SI",F178,0)</f>
        <v>0</v>
      </c>
      <c r="J178" s="171"/>
      <c r="K178" s="172"/>
      <c r="L178" s="224"/>
      <c r="M178" s="506" t="s">
        <v>507</v>
      </c>
      <c r="N178" s="415">
        <f t="shared" ref="N178:N206" si="50">IF($M178="SI",$L178,0)</f>
        <v>0</v>
      </c>
      <c r="O178" s="171"/>
      <c r="P178" s="173"/>
      <c r="Q178" s="224"/>
      <c r="R178" s="506" t="s">
        <v>507</v>
      </c>
      <c r="S178" s="415">
        <f t="shared" ref="S178:S190" si="51">IF($R178="SI",$Q178,0)</f>
        <v>0</v>
      </c>
      <c r="T178" s="171"/>
      <c r="U178" s="173"/>
      <c r="V178" s="224"/>
      <c r="W178" s="506" t="s">
        <v>507</v>
      </c>
      <c r="X178" s="415">
        <f t="shared" ref="X178:X190" si="52">IF($W178="SI",$V178,0)</f>
        <v>0</v>
      </c>
      <c r="Y178" s="171"/>
      <c r="Z178" s="172"/>
      <c r="AA178" s="276"/>
      <c r="AB178" s="507" t="s">
        <v>507</v>
      </c>
      <c r="AC178" s="415">
        <f t="shared" ref="AC178:AC190" si="53">IF($AB178="SI",$AA178,0)</f>
        <v>0</v>
      </c>
    </row>
    <row r="179" spans="3:29" ht="15" customHeight="1" x14ac:dyDescent="0.2">
      <c r="C179" s="641"/>
      <c r="D179" s="441">
        <v>3</v>
      </c>
      <c r="E179" s="172"/>
      <c r="F179" s="224"/>
      <c r="G179" s="505" t="s">
        <v>507</v>
      </c>
      <c r="H179" s="415">
        <f t="shared" ref="H179:H190" si="54">IF(G179="SI",F179,0)</f>
        <v>0</v>
      </c>
      <c r="J179" s="171"/>
      <c r="K179" s="172"/>
      <c r="L179" s="224"/>
      <c r="M179" s="506" t="s">
        <v>507</v>
      </c>
      <c r="N179" s="415">
        <f t="shared" si="50"/>
        <v>0</v>
      </c>
      <c r="O179" s="171"/>
      <c r="P179" s="173"/>
      <c r="Q179" s="224"/>
      <c r="R179" s="506" t="s">
        <v>507</v>
      </c>
      <c r="S179" s="415">
        <f t="shared" si="51"/>
        <v>0</v>
      </c>
      <c r="T179" s="174"/>
      <c r="U179" s="173"/>
      <c r="V179" s="224"/>
      <c r="W179" s="506" t="s">
        <v>507</v>
      </c>
      <c r="X179" s="415">
        <f t="shared" si="52"/>
        <v>0</v>
      </c>
      <c r="Y179" s="171"/>
      <c r="Z179" s="172"/>
      <c r="AA179" s="276"/>
      <c r="AB179" s="507" t="s">
        <v>507</v>
      </c>
      <c r="AC179" s="415">
        <f t="shared" si="53"/>
        <v>0</v>
      </c>
    </row>
    <row r="180" spans="3:29" ht="15" customHeight="1" x14ac:dyDescent="0.2">
      <c r="C180" s="435" t="s">
        <v>186</v>
      </c>
      <c r="D180" s="441">
        <v>4</v>
      </c>
      <c r="E180" s="172"/>
      <c r="F180" s="224"/>
      <c r="G180" s="505" t="s">
        <v>507</v>
      </c>
      <c r="H180" s="415">
        <f t="shared" si="54"/>
        <v>0</v>
      </c>
      <c r="J180" s="171"/>
      <c r="K180" s="172"/>
      <c r="L180" s="224"/>
      <c r="M180" s="506" t="s">
        <v>507</v>
      </c>
      <c r="N180" s="415">
        <f t="shared" si="50"/>
        <v>0</v>
      </c>
      <c r="O180" s="171"/>
      <c r="P180" s="173"/>
      <c r="Q180" s="224"/>
      <c r="R180" s="506" t="s">
        <v>507</v>
      </c>
      <c r="S180" s="415">
        <f t="shared" si="51"/>
        <v>0</v>
      </c>
      <c r="T180" s="174"/>
      <c r="U180" s="173"/>
      <c r="V180" s="224"/>
      <c r="W180" s="506" t="s">
        <v>507</v>
      </c>
      <c r="X180" s="415">
        <f t="shared" si="52"/>
        <v>0</v>
      </c>
      <c r="Y180" s="171"/>
      <c r="Z180" s="173"/>
      <c r="AA180" s="276"/>
      <c r="AB180" s="507" t="s">
        <v>507</v>
      </c>
      <c r="AC180" s="415">
        <f t="shared" si="53"/>
        <v>0</v>
      </c>
    </row>
    <row r="181" spans="3:29" ht="15" customHeight="1" x14ac:dyDescent="0.2">
      <c r="C181" s="435" t="s">
        <v>207</v>
      </c>
      <c r="D181" s="441">
        <v>5</v>
      </c>
      <c r="E181" s="172"/>
      <c r="F181" s="224"/>
      <c r="G181" s="505" t="s">
        <v>507</v>
      </c>
      <c r="H181" s="415">
        <f t="shared" si="54"/>
        <v>0</v>
      </c>
      <c r="J181" s="171"/>
      <c r="K181" s="172"/>
      <c r="L181" s="224"/>
      <c r="M181" s="506" t="s">
        <v>507</v>
      </c>
      <c r="N181" s="415">
        <f t="shared" si="50"/>
        <v>0</v>
      </c>
      <c r="O181" s="171"/>
      <c r="P181" s="172"/>
      <c r="Q181" s="224"/>
      <c r="R181" s="506" t="s">
        <v>507</v>
      </c>
      <c r="S181" s="415">
        <f t="shared" si="51"/>
        <v>0</v>
      </c>
      <c r="T181" s="174"/>
      <c r="U181" s="172"/>
      <c r="V181" s="224"/>
      <c r="W181" s="506" t="s">
        <v>507</v>
      </c>
      <c r="X181" s="415">
        <f t="shared" si="52"/>
        <v>0</v>
      </c>
      <c r="Y181" s="171"/>
      <c r="Z181" s="172"/>
      <c r="AA181" s="276"/>
      <c r="AB181" s="507" t="s">
        <v>507</v>
      </c>
      <c r="AC181" s="415">
        <f t="shared" si="53"/>
        <v>0</v>
      </c>
    </row>
    <row r="182" spans="3:29" ht="15" customHeight="1" x14ac:dyDescent="0.2">
      <c r="C182" s="436"/>
      <c r="D182" s="441">
        <v>6</v>
      </c>
      <c r="E182" s="172"/>
      <c r="F182" s="224"/>
      <c r="G182" s="505" t="s">
        <v>507</v>
      </c>
      <c r="H182" s="415">
        <f t="shared" si="54"/>
        <v>0</v>
      </c>
      <c r="J182" s="171"/>
      <c r="K182" s="172"/>
      <c r="L182" s="224"/>
      <c r="M182" s="506" t="s">
        <v>507</v>
      </c>
      <c r="N182" s="415">
        <f t="shared" si="50"/>
        <v>0</v>
      </c>
      <c r="O182" s="171"/>
      <c r="P182" s="173"/>
      <c r="Q182" s="224"/>
      <c r="R182" s="506" t="s">
        <v>507</v>
      </c>
      <c r="S182" s="415">
        <f t="shared" si="51"/>
        <v>0</v>
      </c>
      <c r="T182" s="174"/>
      <c r="U182" s="173"/>
      <c r="V182" s="224"/>
      <c r="W182" s="506" t="s">
        <v>507</v>
      </c>
      <c r="X182" s="415">
        <f t="shared" si="52"/>
        <v>0</v>
      </c>
      <c r="Y182" s="171"/>
      <c r="Z182" s="172"/>
      <c r="AA182" s="276"/>
      <c r="AB182" s="507" t="s">
        <v>507</v>
      </c>
      <c r="AC182" s="415">
        <f t="shared" si="53"/>
        <v>0</v>
      </c>
    </row>
    <row r="183" spans="3:29" ht="15" customHeight="1" x14ac:dyDescent="0.2">
      <c r="C183" s="437"/>
      <c r="D183" s="441">
        <v>7</v>
      </c>
      <c r="E183" s="172"/>
      <c r="F183" s="224"/>
      <c r="G183" s="505" t="s">
        <v>507</v>
      </c>
      <c r="H183" s="415">
        <f t="shared" si="54"/>
        <v>0</v>
      </c>
      <c r="J183" s="171"/>
      <c r="K183" s="172"/>
      <c r="L183" s="224"/>
      <c r="M183" s="506" t="s">
        <v>507</v>
      </c>
      <c r="N183" s="415">
        <f t="shared" si="50"/>
        <v>0</v>
      </c>
      <c r="O183" s="171"/>
      <c r="P183" s="173"/>
      <c r="Q183" s="224"/>
      <c r="R183" s="506" t="s">
        <v>507</v>
      </c>
      <c r="S183" s="415">
        <f t="shared" si="51"/>
        <v>0</v>
      </c>
      <c r="T183" s="174"/>
      <c r="U183" s="173"/>
      <c r="V183" s="224"/>
      <c r="W183" s="506" t="s">
        <v>507</v>
      </c>
      <c r="X183" s="415">
        <f t="shared" si="52"/>
        <v>0</v>
      </c>
      <c r="Y183" s="171"/>
      <c r="Z183" s="172"/>
      <c r="AA183" s="276"/>
      <c r="AB183" s="507" t="s">
        <v>507</v>
      </c>
      <c r="AC183" s="415">
        <f t="shared" si="53"/>
        <v>0</v>
      </c>
    </row>
    <row r="184" spans="3:29" ht="15" customHeight="1" x14ac:dyDescent="0.2">
      <c r="C184" s="437"/>
      <c r="D184" s="441">
        <v>8</v>
      </c>
      <c r="E184" s="172"/>
      <c r="F184" s="224"/>
      <c r="G184" s="505" t="s">
        <v>507</v>
      </c>
      <c r="H184" s="415">
        <f t="shared" si="54"/>
        <v>0</v>
      </c>
      <c r="J184" s="171"/>
      <c r="K184" s="172"/>
      <c r="L184" s="224"/>
      <c r="M184" s="506" t="s">
        <v>507</v>
      </c>
      <c r="N184" s="415">
        <f t="shared" si="50"/>
        <v>0</v>
      </c>
      <c r="O184" s="171"/>
      <c r="P184" s="173"/>
      <c r="Q184" s="224"/>
      <c r="R184" s="506" t="s">
        <v>507</v>
      </c>
      <c r="S184" s="415">
        <f t="shared" si="51"/>
        <v>0</v>
      </c>
      <c r="T184" s="174"/>
      <c r="U184" s="173"/>
      <c r="V184" s="224"/>
      <c r="W184" s="506" t="s">
        <v>507</v>
      </c>
      <c r="X184" s="415">
        <f t="shared" si="52"/>
        <v>0</v>
      </c>
      <c r="Y184" s="171"/>
      <c r="Z184" s="173"/>
      <c r="AA184" s="276"/>
      <c r="AB184" s="507" t="s">
        <v>507</v>
      </c>
      <c r="AC184" s="415">
        <f t="shared" si="53"/>
        <v>0</v>
      </c>
    </row>
    <row r="185" spans="3:29" ht="15" customHeight="1" x14ac:dyDescent="0.2">
      <c r="C185" s="437"/>
      <c r="D185" s="441">
        <v>9</v>
      </c>
      <c r="E185" s="172"/>
      <c r="F185" s="224"/>
      <c r="G185" s="505" t="s">
        <v>507</v>
      </c>
      <c r="H185" s="415">
        <f t="shared" si="54"/>
        <v>0</v>
      </c>
      <c r="J185" s="171"/>
      <c r="K185" s="172"/>
      <c r="L185" s="224"/>
      <c r="M185" s="506" t="s">
        <v>507</v>
      </c>
      <c r="N185" s="415">
        <f t="shared" si="50"/>
        <v>0</v>
      </c>
      <c r="O185" s="171"/>
      <c r="P185" s="173"/>
      <c r="Q185" s="224"/>
      <c r="R185" s="506" t="s">
        <v>507</v>
      </c>
      <c r="S185" s="415">
        <f t="shared" si="51"/>
        <v>0</v>
      </c>
      <c r="T185" s="174"/>
      <c r="U185" s="173"/>
      <c r="V185" s="224"/>
      <c r="W185" s="506" t="s">
        <v>507</v>
      </c>
      <c r="X185" s="415">
        <f t="shared" si="52"/>
        <v>0</v>
      </c>
      <c r="Y185" s="171"/>
      <c r="Z185" s="172"/>
      <c r="AA185" s="276"/>
      <c r="AB185" s="507" t="s">
        <v>507</v>
      </c>
      <c r="AC185" s="415">
        <f t="shared" si="53"/>
        <v>0</v>
      </c>
    </row>
    <row r="186" spans="3:29" ht="15" customHeight="1" x14ac:dyDescent="0.2">
      <c r="C186" s="437"/>
      <c r="D186" s="441">
        <v>10</v>
      </c>
      <c r="E186" s="172"/>
      <c r="F186" s="224"/>
      <c r="G186" s="505" t="s">
        <v>507</v>
      </c>
      <c r="H186" s="415">
        <f t="shared" si="54"/>
        <v>0</v>
      </c>
      <c r="J186" s="171"/>
      <c r="K186" s="172"/>
      <c r="L186" s="224"/>
      <c r="M186" s="506" t="s">
        <v>507</v>
      </c>
      <c r="N186" s="415">
        <f t="shared" si="50"/>
        <v>0</v>
      </c>
      <c r="O186" s="171"/>
      <c r="P186" s="173"/>
      <c r="Q186" s="224"/>
      <c r="R186" s="506" t="s">
        <v>507</v>
      </c>
      <c r="S186" s="415">
        <f t="shared" si="51"/>
        <v>0</v>
      </c>
      <c r="T186" s="174"/>
      <c r="U186" s="173"/>
      <c r="V186" s="224"/>
      <c r="W186" s="506" t="s">
        <v>507</v>
      </c>
      <c r="X186" s="415">
        <f t="shared" si="52"/>
        <v>0</v>
      </c>
      <c r="Y186" s="171"/>
      <c r="Z186" s="172"/>
      <c r="AA186" s="276"/>
      <c r="AB186" s="507" t="s">
        <v>507</v>
      </c>
      <c r="AC186" s="415">
        <f t="shared" si="53"/>
        <v>0</v>
      </c>
    </row>
    <row r="187" spans="3:29" ht="15" customHeight="1" x14ac:dyDescent="0.2">
      <c r="C187" s="437"/>
      <c r="D187" s="441">
        <v>11</v>
      </c>
      <c r="E187" s="172"/>
      <c r="F187" s="224"/>
      <c r="G187" s="505" t="s">
        <v>507</v>
      </c>
      <c r="H187" s="415">
        <f t="shared" si="54"/>
        <v>0</v>
      </c>
      <c r="J187" s="171"/>
      <c r="K187" s="172"/>
      <c r="L187" s="224"/>
      <c r="M187" s="506" t="s">
        <v>507</v>
      </c>
      <c r="N187" s="415">
        <f t="shared" si="50"/>
        <v>0</v>
      </c>
      <c r="O187" s="171"/>
      <c r="P187" s="173"/>
      <c r="Q187" s="224"/>
      <c r="R187" s="506" t="s">
        <v>507</v>
      </c>
      <c r="S187" s="415">
        <f t="shared" si="51"/>
        <v>0</v>
      </c>
      <c r="T187" s="174"/>
      <c r="U187" s="173"/>
      <c r="V187" s="224"/>
      <c r="W187" s="506" t="s">
        <v>507</v>
      </c>
      <c r="X187" s="415">
        <f t="shared" si="52"/>
        <v>0</v>
      </c>
      <c r="Y187" s="171"/>
      <c r="Z187" s="172"/>
      <c r="AA187" s="276"/>
      <c r="AB187" s="507" t="s">
        <v>507</v>
      </c>
      <c r="AC187" s="415">
        <f t="shared" si="53"/>
        <v>0</v>
      </c>
    </row>
    <row r="188" spans="3:29" ht="15" customHeight="1" x14ac:dyDescent="0.2">
      <c r="C188" s="437"/>
      <c r="D188" s="441">
        <v>12</v>
      </c>
      <c r="E188" s="172"/>
      <c r="F188" s="224"/>
      <c r="G188" s="505" t="s">
        <v>507</v>
      </c>
      <c r="H188" s="415">
        <f t="shared" si="54"/>
        <v>0</v>
      </c>
      <c r="J188" s="171"/>
      <c r="K188" s="172"/>
      <c r="L188" s="224"/>
      <c r="M188" s="506" t="s">
        <v>507</v>
      </c>
      <c r="N188" s="415">
        <f t="shared" si="50"/>
        <v>0</v>
      </c>
      <c r="O188" s="171"/>
      <c r="P188" s="173"/>
      <c r="Q188" s="224"/>
      <c r="R188" s="506" t="s">
        <v>507</v>
      </c>
      <c r="S188" s="415">
        <f t="shared" si="51"/>
        <v>0</v>
      </c>
      <c r="T188" s="174"/>
      <c r="U188" s="173"/>
      <c r="V188" s="224"/>
      <c r="W188" s="506" t="s">
        <v>507</v>
      </c>
      <c r="X188" s="415">
        <f t="shared" si="52"/>
        <v>0</v>
      </c>
      <c r="Y188" s="171"/>
      <c r="Z188" s="172"/>
      <c r="AA188" s="276"/>
      <c r="AB188" s="507" t="s">
        <v>507</v>
      </c>
      <c r="AC188" s="415">
        <f t="shared" si="53"/>
        <v>0</v>
      </c>
    </row>
    <row r="189" spans="3:29" ht="15" customHeight="1" x14ac:dyDescent="0.2">
      <c r="C189" s="437"/>
      <c r="D189" s="441">
        <v>13</v>
      </c>
      <c r="E189" s="172"/>
      <c r="F189" s="224"/>
      <c r="G189" s="505" t="s">
        <v>507</v>
      </c>
      <c r="H189" s="415">
        <f t="shared" si="54"/>
        <v>0</v>
      </c>
      <c r="J189" s="171"/>
      <c r="K189" s="172"/>
      <c r="L189" s="224"/>
      <c r="M189" s="506" t="s">
        <v>507</v>
      </c>
      <c r="N189" s="415">
        <f t="shared" si="50"/>
        <v>0</v>
      </c>
      <c r="O189" s="171"/>
      <c r="P189" s="173"/>
      <c r="Q189" s="224"/>
      <c r="R189" s="506" t="s">
        <v>507</v>
      </c>
      <c r="S189" s="415">
        <f t="shared" si="51"/>
        <v>0</v>
      </c>
      <c r="T189" s="174"/>
      <c r="U189" s="173"/>
      <c r="V189" s="224"/>
      <c r="W189" s="506" t="s">
        <v>507</v>
      </c>
      <c r="X189" s="415">
        <f t="shared" si="52"/>
        <v>0</v>
      </c>
      <c r="Y189" s="171"/>
      <c r="Z189" s="172"/>
      <c r="AA189" s="276"/>
      <c r="AB189" s="507" t="s">
        <v>507</v>
      </c>
      <c r="AC189" s="415">
        <f t="shared" si="53"/>
        <v>0</v>
      </c>
    </row>
    <row r="190" spans="3:29" ht="15" customHeight="1" x14ac:dyDescent="0.2">
      <c r="C190" s="437"/>
      <c r="D190" s="441">
        <v>14</v>
      </c>
      <c r="E190" s="172"/>
      <c r="F190" s="224"/>
      <c r="G190" s="505" t="s">
        <v>507</v>
      </c>
      <c r="H190" s="415">
        <f t="shared" si="54"/>
        <v>0</v>
      </c>
      <c r="J190" s="171"/>
      <c r="K190" s="172"/>
      <c r="L190" s="224"/>
      <c r="M190" s="506" t="s">
        <v>507</v>
      </c>
      <c r="N190" s="415">
        <f t="shared" si="50"/>
        <v>0</v>
      </c>
      <c r="O190" s="171"/>
      <c r="P190" s="173"/>
      <c r="Q190" s="224"/>
      <c r="R190" s="506" t="s">
        <v>507</v>
      </c>
      <c r="S190" s="415">
        <f t="shared" si="51"/>
        <v>0</v>
      </c>
      <c r="T190" s="174"/>
      <c r="U190" s="173"/>
      <c r="V190" s="224"/>
      <c r="W190" s="506" t="s">
        <v>507</v>
      </c>
      <c r="X190" s="415">
        <f t="shared" si="52"/>
        <v>0</v>
      </c>
      <c r="Y190" s="171"/>
      <c r="Z190" s="173"/>
      <c r="AA190" s="276"/>
      <c r="AB190" s="507" t="s">
        <v>507</v>
      </c>
      <c r="AC190" s="415">
        <f t="shared" si="53"/>
        <v>0</v>
      </c>
    </row>
    <row r="191" spans="3:29" ht="15" customHeight="1" x14ac:dyDescent="0.2">
      <c r="C191" s="432"/>
      <c r="D191" s="441">
        <v>15</v>
      </c>
      <c r="E191" s="172"/>
      <c r="F191" s="224"/>
      <c r="G191" s="505" t="s">
        <v>507</v>
      </c>
      <c r="H191" s="415">
        <f t="shared" ref="H191:H205" si="55">IF(G191="SI",F191,0)</f>
        <v>0</v>
      </c>
      <c r="J191" s="171"/>
      <c r="K191" s="172"/>
      <c r="L191" s="224"/>
      <c r="M191" s="506" t="s">
        <v>507</v>
      </c>
      <c r="N191" s="415">
        <f t="shared" si="50"/>
        <v>0</v>
      </c>
      <c r="O191" s="171"/>
      <c r="P191" s="173"/>
      <c r="Q191" s="224"/>
      <c r="R191" s="506" t="s">
        <v>507</v>
      </c>
      <c r="S191" s="415">
        <f t="shared" ref="S191:S205" si="56">IF($R191="SI",$Q191,0)</f>
        <v>0</v>
      </c>
      <c r="T191" s="174"/>
      <c r="U191" s="173"/>
      <c r="V191" s="224"/>
      <c r="W191" s="506" t="s">
        <v>507</v>
      </c>
      <c r="X191" s="415">
        <f t="shared" ref="X191:X205" si="57">IF($W191="SI",$V191,0)</f>
        <v>0</v>
      </c>
      <c r="Y191" s="171"/>
      <c r="Z191" s="172"/>
      <c r="AA191" s="276"/>
      <c r="AB191" s="507" t="s">
        <v>507</v>
      </c>
      <c r="AC191" s="415">
        <f t="shared" ref="AC191:AC205" si="58">IF($AB191="SI",$AA191,0)</f>
        <v>0</v>
      </c>
    </row>
    <row r="192" spans="3:29" ht="15" customHeight="1" x14ac:dyDescent="0.2">
      <c r="C192" s="432"/>
      <c r="D192" s="441">
        <v>16</v>
      </c>
      <c r="E192" s="172"/>
      <c r="F192" s="224"/>
      <c r="G192" s="505" t="s">
        <v>507</v>
      </c>
      <c r="H192" s="415">
        <f t="shared" si="55"/>
        <v>0</v>
      </c>
      <c r="J192" s="171"/>
      <c r="K192" s="172"/>
      <c r="L192" s="224"/>
      <c r="M192" s="506" t="s">
        <v>507</v>
      </c>
      <c r="N192" s="415">
        <f t="shared" si="50"/>
        <v>0</v>
      </c>
      <c r="O192" s="171"/>
      <c r="P192" s="173"/>
      <c r="Q192" s="224"/>
      <c r="R192" s="506" t="s">
        <v>507</v>
      </c>
      <c r="S192" s="415">
        <f t="shared" si="56"/>
        <v>0</v>
      </c>
      <c r="T192" s="174"/>
      <c r="U192" s="173"/>
      <c r="V192" s="224"/>
      <c r="W192" s="506" t="s">
        <v>507</v>
      </c>
      <c r="X192" s="415">
        <f t="shared" si="57"/>
        <v>0</v>
      </c>
      <c r="Y192" s="171"/>
      <c r="Z192" s="172"/>
      <c r="AA192" s="276"/>
      <c r="AB192" s="507" t="s">
        <v>507</v>
      </c>
      <c r="AC192" s="415">
        <f t="shared" si="58"/>
        <v>0</v>
      </c>
    </row>
    <row r="193" spans="3:52" ht="15" customHeight="1" x14ac:dyDescent="0.2">
      <c r="C193" s="432"/>
      <c r="D193" s="441">
        <v>17</v>
      </c>
      <c r="E193" s="172"/>
      <c r="F193" s="224"/>
      <c r="G193" s="505" t="s">
        <v>507</v>
      </c>
      <c r="H193" s="415">
        <f t="shared" si="55"/>
        <v>0</v>
      </c>
      <c r="J193" s="171"/>
      <c r="K193" s="172"/>
      <c r="L193" s="224"/>
      <c r="M193" s="506" t="s">
        <v>507</v>
      </c>
      <c r="N193" s="415">
        <f t="shared" si="50"/>
        <v>0</v>
      </c>
      <c r="O193" s="171"/>
      <c r="P193" s="173"/>
      <c r="Q193" s="224"/>
      <c r="R193" s="506" t="s">
        <v>507</v>
      </c>
      <c r="S193" s="415">
        <f t="shared" si="56"/>
        <v>0</v>
      </c>
      <c r="T193" s="174"/>
      <c r="U193" s="173"/>
      <c r="V193" s="224"/>
      <c r="W193" s="506" t="s">
        <v>507</v>
      </c>
      <c r="X193" s="415">
        <f t="shared" si="57"/>
        <v>0</v>
      </c>
      <c r="Y193" s="171"/>
      <c r="Z193" s="172"/>
      <c r="AA193" s="276"/>
      <c r="AB193" s="507" t="s">
        <v>507</v>
      </c>
      <c r="AC193" s="415">
        <f t="shared" si="58"/>
        <v>0</v>
      </c>
    </row>
    <row r="194" spans="3:52" ht="15" customHeight="1" x14ac:dyDescent="0.2">
      <c r="C194" s="432"/>
      <c r="D194" s="441">
        <v>18</v>
      </c>
      <c r="E194" s="172"/>
      <c r="F194" s="224"/>
      <c r="G194" s="505" t="s">
        <v>507</v>
      </c>
      <c r="H194" s="415">
        <f t="shared" si="55"/>
        <v>0</v>
      </c>
      <c r="J194" s="171"/>
      <c r="K194" s="172"/>
      <c r="L194" s="224"/>
      <c r="M194" s="506" t="s">
        <v>507</v>
      </c>
      <c r="N194" s="415">
        <f t="shared" si="50"/>
        <v>0</v>
      </c>
      <c r="O194" s="171"/>
      <c r="P194" s="173"/>
      <c r="Q194" s="224"/>
      <c r="R194" s="506" t="s">
        <v>507</v>
      </c>
      <c r="S194" s="415">
        <f t="shared" si="56"/>
        <v>0</v>
      </c>
      <c r="T194" s="174"/>
      <c r="U194" s="173"/>
      <c r="V194" s="224"/>
      <c r="W194" s="506" t="s">
        <v>507</v>
      </c>
      <c r="X194" s="415">
        <f t="shared" si="57"/>
        <v>0</v>
      </c>
      <c r="Y194" s="171"/>
      <c r="Z194" s="172"/>
      <c r="AA194" s="276"/>
      <c r="AB194" s="507" t="s">
        <v>507</v>
      </c>
      <c r="AC194" s="415">
        <f t="shared" si="58"/>
        <v>0</v>
      </c>
    </row>
    <row r="195" spans="3:52" ht="15" customHeight="1" x14ac:dyDescent="0.2">
      <c r="C195" s="432"/>
      <c r="D195" s="441">
        <v>19</v>
      </c>
      <c r="E195" s="172"/>
      <c r="F195" s="224"/>
      <c r="G195" s="505" t="s">
        <v>507</v>
      </c>
      <c r="H195" s="415">
        <f t="shared" si="55"/>
        <v>0</v>
      </c>
      <c r="J195" s="171"/>
      <c r="K195" s="172"/>
      <c r="L195" s="224"/>
      <c r="M195" s="506" t="s">
        <v>507</v>
      </c>
      <c r="N195" s="415">
        <f t="shared" si="50"/>
        <v>0</v>
      </c>
      <c r="O195" s="171"/>
      <c r="P195" s="173"/>
      <c r="Q195" s="224"/>
      <c r="R195" s="506" t="s">
        <v>507</v>
      </c>
      <c r="S195" s="415">
        <f t="shared" si="56"/>
        <v>0</v>
      </c>
      <c r="T195" s="174"/>
      <c r="U195" s="173"/>
      <c r="V195" s="224"/>
      <c r="W195" s="506" t="s">
        <v>507</v>
      </c>
      <c r="X195" s="415">
        <f t="shared" si="57"/>
        <v>0</v>
      </c>
      <c r="Y195" s="171"/>
      <c r="Z195" s="172"/>
      <c r="AA195" s="276"/>
      <c r="AB195" s="507" t="s">
        <v>507</v>
      </c>
      <c r="AC195" s="415">
        <f t="shared" si="58"/>
        <v>0</v>
      </c>
    </row>
    <row r="196" spans="3:52" ht="15" customHeight="1" x14ac:dyDescent="0.2">
      <c r="C196" s="229"/>
      <c r="D196" s="441">
        <v>20</v>
      </c>
      <c r="E196" s="172"/>
      <c r="F196" s="224"/>
      <c r="G196" s="505" t="s">
        <v>507</v>
      </c>
      <c r="H196" s="415">
        <f t="shared" si="55"/>
        <v>0</v>
      </c>
      <c r="J196" s="171"/>
      <c r="K196" s="172"/>
      <c r="L196" s="224"/>
      <c r="M196" s="506" t="s">
        <v>507</v>
      </c>
      <c r="N196" s="415">
        <f t="shared" si="50"/>
        <v>0</v>
      </c>
      <c r="O196" s="171"/>
      <c r="P196" s="173"/>
      <c r="Q196" s="224"/>
      <c r="R196" s="506" t="s">
        <v>507</v>
      </c>
      <c r="S196" s="415">
        <f t="shared" si="56"/>
        <v>0</v>
      </c>
      <c r="T196" s="174"/>
      <c r="U196" s="173"/>
      <c r="V196" s="224"/>
      <c r="W196" s="506" t="s">
        <v>507</v>
      </c>
      <c r="X196" s="415">
        <f t="shared" si="57"/>
        <v>0</v>
      </c>
      <c r="Y196" s="171"/>
      <c r="Z196" s="172"/>
      <c r="AA196" s="276"/>
      <c r="AB196" s="507" t="s">
        <v>507</v>
      </c>
      <c r="AC196" s="415">
        <f t="shared" si="58"/>
        <v>0</v>
      </c>
    </row>
    <row r="197" spans="3:52" ht="15" customHeight="1" x14ac:dyDescent="0.2">
      <c r="C197" s="432"/>
      <c r="D197" s="441">
        <v>21</v>
      </c>
      <c r="E197" s="172"/>
      <c r="F197" s="224"/>
      <c r="G197" s="505" t="s">
        <v>507</v>
      </c>
      <c r="H197" s="415">
        <f t="shared" si="55"/>
        <v>0</v>
      </c>
      <c r="J197" s="171"/>
      <c r="K197" s="172"/>
      <c r="L197" s="224"/>
      <c r="M197" s="506" t="s">
        <v>507</v>
      </c>
      <c r="N197" s="415">
        <f t="shared" si="50"/>
        <v>0</v>
      </c>
      <c r="O197" s="171"/>
      <c r="P197" s="173"/>
      <c r="Q197" s="224"/>
      <c r="R197" s="506" t="s">
        <v>507</v>
      </c>
      <c r="S197" s="415">
        <f t="shared" si="56"/>
        <v>0</v>
      </c>
      <c r="T197" s="174"/>
      <c r="U197" s="173"/>
      <c r="V197" s="224"/>
      <c r="W197" s="506" t="s">
        <v>507</v>
      </c>
      <c r="X197" s="415">
        <f t="shared" si="57"/>
        <v>0</v>
      </c>
      <c r="Y197" s="171"/>
      <c r="Z197" s="172"/>
      <c r="AA197" s="276"/>
      <c r="AB197" s="507" t="s">
        <v>507</v>
      </c>
      <c r="AC197" s="415">
        <f t="shared" si="58"/>
        <v>0</v>
      </c>
    </row>
    <row r="198" spans="3:52" ht="15" customHeight="1" x14ac:dyDescent="0.2">
      <c r="C198" s="432"/>
      <c r="D198" s="441">
        <v>22</v>
      </c>
      <c r="E198" s="172"/>
      <c r="F198" s="224"/>
      <c r="G198" s="505" t="s">
        <v>507</v>
      </c>
      <c r="H198" s="415">
        <f t="shared" si="55"/>
        <v>0</v>
      </c>
      <c r="J198" s="171"/>
      <c r="K198" s="172"/>
      <c r="L198" s="224"/>
      <c r="M198" s="506" t="s">
        <v>507</v>
      </c>
      <c r="N198" s="415">
        <f t="shared" si="50"/>
        <v>0</v>
      </c>
      <c r="O198" s="171"/>
      <c r="P198" s="173"/>
      <c r="Q198" s="224"/>
      <c r="R198" s="506" t="s">
        <v>507</v>
      </c>
      <c r="S198" s="415">
        <f t="shared" si="56"/>
        <v>0</v>
      </c>
      <c r="T198" s="174"/>
      <c r="U198" s="173"/>
      <c r="V198" s="224"/>
      <c r="W198" s="506" t="s">
        <v>507</v>
      </c>
      <c r="X198" s="415">
        <f t="shared" si="57"/>
        <v>0</v>
      </c>
      <c r="Y198" s="171"/>
      <c r="Z198" s="172"/>
      <c r="AA198" s="276"/>
      <c r="AB198" s="507" t="s">
        <v>507</v>
      </c>
      <c r="AC198" s="415">
        <f t="shared" si="58"/>
        <v>0</v>
      </c>
    </row>
    <row r="199" spans="3:52" ht="15" customHeight="1" x14ac:dyDescent="0.2">
      <c r="C199" s="432"/>
      <c r="D199" s="441">
        <v>23</v>
      </c>
      <c r="E199" s="172"/>
      <c r="F199" s="224"/>
      <c r="G199" s="505" t="s">
        <v>507</v>
      </c>
      <c r="H199" s="415">
        <f t="shared" si="55"/>
        <v>0</v>
      </c>
      <c r="J199" s="171"/>
      <c r="K199" s="172"/>
      <c r="L199" s="224"/>
      <c r="M199" s="506" t="s">
        <v>507</v>
      </c>
      <c r="N199" s="415">
        <f t="shared" si="50"/>
        <v>0</v>
      </c>
      <c r="O199" s="171"/>
      <c r="P199" s="173"/>
      <c r="Q199" s="224"/>
      <c r="R199" s="506" t="s">
        <v>507</v>
      </c>
      <c r="S199" s="415">
        <f t="shared" si="56"/>
        <v>0</v>
      </c>
      <c r="T199" s="174"/>
      <c r="U199" s="173"/>
      <c r="V199" s="224"/>
      <c r="W199" s="506" t="s">
        <v>507</v>
      </c>
      <c r="X199" s="415">
        <f t="shared" si="57"/>
        <v>0</v>
      </c>
      <c r="Y199" s="171"/>
      <c r="Z199" s="172"/>
      <c r="AA199" s="276"/>
      <c r="AB199" s="507" t="s">
        <v>507</v>
      </c>
      <c r="AC199" s="415">
        <f t="shared" si="58"/>
        <v>0</v>
      </c>
    </row>
    <row r="200" spans="3:52" ht="15" customHeight="1" x14ac:dyDescent="0.2">
      <c r="C200" s="432"/>
      <c r="D200" s="441">
        <v>24</v>
      </c>
      <c r="E200" s="172"/>
      <c r="F200" s="224"/>
      <c r="G200" s="505" t="s">
        <v>507</v>
      </c>
      <c r="H200" s="415">
        <f t="shared" si="55"/>
        <v>0</v>
      </c>
      <c r="J200" s="171"/>
      <c r="K200" s="172"/>
      <c r="L200" s="224"/>
      <c r="M200" s="506" t="s">
        <v>507</v>
      </c>
      <c r="N200" s="415">
        <f t="shared" si="50"/>
        <v>0</v>
      </c>
      <c r="O200" s="171"/>
      <c r="P200" s="173"/>
      <c r="Q200" s="224"/>
      <c r="R200" s="506" t="s">
        <v>507</v>
      </c>
      <c r="S200" s="415">
        <f t="shared" si="56"/>
        <v>0</v>
      </c>
      <c r="T200" s="174"/>
      <c r="U200" s="173"/>
      <c r="V200" s="224"/>
      <c r="W200" s="506" t="s">
        <v>507</v>
      </c>
      <c r="X200" s="415">
        <f t="shared" si="57"/>
        <v>0</v>
      </c>
      <c r="Y200" s="171"/>
      <c r="Z200" s="172"/>
      <c r="AA200" s="276"/>
      <c r="AB200" s="507" t="s">
        <v>507</v>
      </c>
      <c r="AC200" s="415">
        <f t="shared" si="58"/>
        <v>0</v>
      </c>
    </row>
    <row r="201" spans="3:52" ht="15" customHeight="1" x14ac:dyDescent="0.2">
      <c r="C201" s="432"/>
      <c r="D201" s="441">
        <v>25</v>
      </c>
      <c r="E201" s="172"/>
      <c r="F201" s="224"/>
      <c r="G201" s="505" t="s">
        <v>507</v>
      </c>
      <c r="H201" s="415">
        <f t="shared" ref="H201" si="59">IF(G201="SI",F201,0)</f>
        <v>0</v>
      </c>
      <c r="J201" s="171"/>
      <c r="K201" s="172"/>
      <c r="L201" s="224"/>
      <c r="M201" s="506" t="s">
        <v>507</v>
      </c>
      <c r="N201" s="415">
        <f t="shared" si="50"/>
        <v>0</v>
      </c>
      <c r="O201" s="171"/>
      <c r="P201" s="173"/>
      <c r="Q201" s="224"/>
      <c r="R201" s="506" t="s">
        <v>507</v>
      </c>
      <c r="S201" s="415">
        <f t="shared" si="56"/>
        <v>0</v>
      </c>
      <c r="T201" s="174"/>
      <c r="U201" s="173"/>
      <c r="V201" s="224"/>
      <c r="W201" s="506" t="s">
        <v>507</v>
      </c>
      <c r="X201" s="415">
        <f t="shared" si="57"/>
        <v>0</v>
      </c>
      <c r="Y201" s="171"/>
      <c r="Z201" s="172"/>
      <c r="AA201" s="276"/>
      <c r="AB201" s="507" t="s">
        <v>507</v>
      </c>
      <c r="AC201" s="415">
        <f t="shared" si="58"/>
        <v>0</v>
      </c>
    </row>
    <row r="202" spans="3:52" ht="15" customHeight="1" x14ac:dyDescent="0.2">
      <c r="C202" s="432"/>
      <c r="D202" s="441"/>
      <c r="E202" s="172"/>
      <c r="F202" s="224"/>
      <c r="G202" s="505" t="s">
        <v>507</v>
      </c>
      <c r="H202" s="415">
        <f t="shared" si="55"/>
        <v>0</v>
      </c>
      <c r="J202" s="171"/>
      <c r="K202" s="172"/>
      <c r="L202" s="224"/>
      <c r="M202" s="506" t="s">
        <v>507</v>
      </c>
      <c r="N202" s="415">
        <f t="shared" si="50"/>
        <v>0</v>
      </c>
      <c r="O202" s="171"/>
      <c r="P202" s="173"/>
      <c r="Q202" s="224"/>
      <c r="R202" s="506" t="s">
        <v>507</v>
      </c>
      <c r="S202" s="415">
        <f t="shared" si="56"/>
        <v>0</v>
      </c>
      <c r="T202" s="174"/>
      <c r="U202" s="173"/>
      <c r="V202" s="224"/>
      <c r="W202" s="506" t="s">
        <v>507</v>
      </c>
      <c r="X202" s="415">
        <f t="shared" si="57"/>
        <v>0</v>
      </c>
      <c r="Y202" s="171"/>
      <c r="Z202" s="172"/>
      <c r="AA202" s="276"/>
      <c r="AB202" s="507" t="s">
        <v>507</v>
      </c>
      <c r="AC202" s="415">
        <f t="shared" si="58"/>
        <v>0</v>
      </c>
    </row>
    <row r="203" spans="3:52" ht="15" customHeight="1" x14ac:dyDescent="0.2">
      <c r="C203" s="432"/>
      <c r="D203" s="441"/>
      <c r="E203" s="172"/>
      <c r="F203" s="224"/>
      <c r="G203" s="505" t="s">
        <v>507</v>
      </c>
      <c r="H203" s="415">
        <f t="shared" si="55"/>
        <v>0</v>
      </c>
      <c r="J203" s="171"/>
      <c r="K203" s="172"/>
      <c r="L203" s="224"/>
      <c r="M203" s="506" t="s">
        <v>507</v>
      </c>
      <c r="N203" s="415">
        <f t="shared" si="50"/>
        <v>0</v>
      </c>
      <c r="O203" s="171"/>
      <c r="P203" s="173"/>
      <c r="Q203" s="224"/>
      <c r="R203" s="506" t="s">
        <v>507</v>
      </c>
      <c r="S203" s="415">
        <f t="shared" si="56"/>
        <v>0</v>
      </c>
      <c r="T203" s="174"/>
      <c r="U203" s="173"/>
      <c r="V203" s="224"/>
      <c r="W203" s="506" t="s">
        <v>507</v>
      </c>
      <c r="X203" s="415">
        <f t="shared" si="57"/>
        <v>0</v>
      </c>
      <c r="Y203" s="171"/>
      <c r="Z203" s="172"/>
      <c r="AA203" s="276"/>
      <c r="AB203" s="507" t="s">
        <v>507</v>
      </c>
      <c r="AC203" s="415">
        <f t="shared" si="58"/>
        <v>0</v>
      </c>
    </row>
    <row r="204" spans="3:52" ht="15" customHeight="1" x14ac:dyDescent="0.2">
      <c r="C204" s="432"/>
      <c r="D204" s="441"/>
      <c r="E204" s="172"/>
      <c r="F204" s="224"/>
      <c r="G204" s="505" t="s">
        <v>507</v>
      </c>
      <c r="H204" s="415">
        <f t="shared" si="55"/>
        <v>0</v>
      </c>
      <c r="J204" s="171"/>
      <c r="K204" s="172"/>
      <c r="L204" s="224"/>
      <c r="M204" s="506" t="s">
        <v>507</v>
      </c>
      <c r="N204" s="415">
        <f t="shared" si="50"/>
        <v>0</v>
      </c>
      <c r="O204" s="171"/>
      <c r="P204" s="173"/>
      <c r="Q204" s="224"/>
      <c r="R204" s="506" t="s">
        <v>507</v>
      </c>
      <c r="S204" s="415">
        <f t="shared" si="56"/>
        <v>0</v>
      </c>
      <c r="T204" s="174"/>
      <c r="U204" s="173"/>
      <c r="V204" s="224"/>
      <c r="W204" s="506" t="s">
        <v>507</v>
      </c>
      <c r="X204" s="415">
        <f t="shared" si="57"/>
        <v>0</v>
      </c>
      <c r="Y204" s="171"/>
      <c r="Z204" s="172"/>
      <c r="AA204" s="276"/>
      <c r="AB204" s="507" t="s">
        <v>507</v>
      </c>
      <c r="AC204" s="415">
        <f t="shared" si="58"/>
        <v>0</v>
      </c>
    </row>
    <row r="205" spans="3:52" ht="15" customHeight="1" x14ac:dyDescent="0.2">
      <c r="C205" s="432"/>
      <c r="D205" s="441"/>
      <c r="E205" s="172"/>
      <c r="F205" s="224"/>
      <c r="G205" s="505" t="s">
        <v>507</v>
      </c>
      <c r="H205" s="415">
        <f t="shared" si="55"/>
        <v>0</v>
      </c>
      <c r="J205" s="171"/>
      <c r="K205" s="172"/>
      <c r="L205" s="224"/>
      <c r="M205" s="506" t="s">
        <v>507</v>
      </c>
      <c r="N205" s="415">
        <f t="shared" si="50"/>
        <v>0</v>
      </c>
      <c r="O205" s="171"/>
      <c r="P205" s="173"/>
      <c r="Q205" s="224"/>
      <c r="R205" s="506" t="s">
        <v>507</v>
      </c>
      <c r="S205" s="415">
        <f t="shared" si="56"/>
        <v>0</v>
      </c>
      <c r="T205" s="174"/>
      <c r="U205" s="173"/>
      <c r="V205" s="224"/>
      <c r="W205" s="506" t="s">
        <v>507</v>
      </c>
      <c r="X205" s="415">
        <f t="shared" si="57"/>
        <v>0</v>
      </c>
      <c r="Y205" s="171"/>
      <c r="Z205" s="172"/>
      <c r="AA205" s="276"/>
      <c r="AB205" s="507" t="s">
        <v>507</v>
      </c>
      <c r="AC205" s="415">
        <f t="shared" si="58"/>
        <v>0</v>
      </c>
    </row>
    <row r="206" spans="3:52" ht="15" customHeight="1" thickBot="1" x14ac:dyDescent="0.25">
      <c r="C206" s="432"/>
      <c r="D206" s="441"/>
      <c r="E206" s="172"/>
      <c r="F206" s="224"/>
      <c r="G206" s="505" t="s">
        <v>507</v>
      </c>
      <c r="H206" s="416">
        <f t="shared" ref="H206" si="60">IF(G206="SI",F206,0)</f>
        <v>0</v>
      </c>
      <c r="J206" s="171"/>
      <c r="K206" s="172"/>
      <c r="L206" s="224"/>
      <c r="M206" s="505" t="s">
        <v>507</v>
      </c>
      <c r="N206" s="415">
        <f t="shared" si="50"/>
        <v>0</v>
      </c>
      <c r="O206" s="174"/>
      <c r="P206" s="173"/>
      <c r="Q206" s="224"/>
      <c r="R206" s="505" t="s">
        <v>507</v>
      </c>
      <c r="S206" s="415">
        <f t="shared" ref="S206" si="61">IF($R206="SI",$Q206,0)</f>
        <v>0</v>
      </c>
      <c r="T206" s="174"/>
      <c r="U206" s="173"/>
      <c r="V206" s="224"/>
      <c r="W206" s="505" t="s">
        <v>507</v>
      </c>
      <c r="X206" s="415">
        <f t="shared" ref="X206" si="62">IF($W206="SI",$V206,0)</f>
        <v>0</v>
      </c>
      <c r="Y206" s="171"/>
      <c r="Z206" s="173"/>
      <c r="AA206" s="276"/>
      <c r="AB206" s="507" t="s">
        <v>507</v>
      </c>
      <c r="AC206" s="415">
        <f t="shared" ref="AC206" si="63">IF($AB206="SI",$AA206,0)</f>
        <v>0</v>
      </c>
      <c r="AE206" s="179" t="s">
        <v>90</v>
      </c>
      <c r="AF206" s="180" t="s">
        <v>91</v>
      </c>
      <c r="AG206" s="180" t="s">
        <v>92</v>
      </c>
      <c r="AH206" s="180" t="s">
        <v>93</v>
      </c>
      <c r="AI206" s="180" t="s">
        <v>94</v>
      </c>
      <c r="AJ206" s="184"/>
      <c r="AK206" s="187"/>
      <c r="AL206" s="192" t="s">
        <v>111</v>
      </c>
      <c r="AM206" s="180" t="s">
        <v>115</v>
      </c>
      <c r="AN206" s="191" t="s">
        <v>118</v>
      </c>
      <c r="AO206" s="190" t="s">
        <v>121</v>
      </c>
      <c r="AP206" s="193" t="s">
        <v>31</v>
      </c>
      <c r="AQ206" s="187"/>
      <c r="AR206" s="165"/>
      <c r="AS206" s="182"/>
      <c r="AT206" s="182"/>
      <c r="AY206" s="268" t="s">
        <v>248</v>
      </c>
      <c r="AZ206" s="269" t="s">
        <v>249</v>
      </c>
    </row>
    <row r="207" spans="3:52" ht="20.100000000000001" customHeight="1" thickTop="1" thickBot="1" x14ac:dyDescent="0.25">
      <c r="C207" s="203"/>
      <c r="D207" s="443"/>
      <c r="E207" s="439" t="s">
        <v>195</v>
      </c>
      <c r="F207" s="401">
        <f>SUM(F177:F206)</f>
        <v>0</v>
      </c>
      <c r="G207" s="423"/>
      <c r="H207" s="417">
        <f>SUM(H177:H206)</f>
        <v>0</v>
      </c>
      <c r="I207" s="204"/>
      <c r="J207" s="402" t="s">
        <v>111</v>
      </c>
      <c r="K207" s="413" t="s">
        <v>196</v>
      </c>
      <c r="L207" s="403">
        <f>SUM(L177:L206)</f>
        <v>0</v>
      </c>
      <c r="M207" s="426"/>
      <c r="N207" s="418">
        <f>SUM(N177:N206)</f>
        <v>0</v>
      </c>
      <c r="O207" s="404" t="s">
        <v>115</v>
      </c>
      <c r="P207" s="405" t="s">
        <v>196</v>
      </c>
      <c r="Q207" s="406">
        <f>SUM(Q177:Q206)</f>
        <v>0</v>
      </c>
      <c r="R207" s="427"/>
      <c r="S207" s="421">
        <f>SUM(S177:S206)</f>
        <v>0</v>
      </c>
      <c r="T207" s="407" t="s">
        <v>118</v>
      </c>
      <c r="U207" s="412" t="s">
        <v>196</v>
      </c>
      <c r="V207" s="409">
        <f>SUM(V177:V206)</f>
        <v>0</v>
      </c>
      <c r="W207" s="429"/>
      <c r="X207" s="419">
        <f>SUM(X177:X206)</f>
        <v>0</v>
      </c>
      <c r="Y207" s="408" t="s">
        <v>121</v>
      </c>
      <c r="Z207" s="411" t="s">
        <v>196</v>
      </c>
      <c r="AA207" s="410">
        <f>SUM(AA177:AA206)</f>
        <v>0</v>
      </c>
      <c r="AB207" s="431"/>
      <c r="AC207" s="420">
        <f>SUM(AC177:AC206)</f>
        <v>0</v>
      </c>
      <c r="AE207" s="183">
        <f>IF(AT207=1,F207,"")</f>
        <v>0</v>
      </c>
      <c r="AF207" s="183" t="str">
        <f>IF(AT207=2,F207,"")</f>
        <v/>
      </c>
      <c r="AG207" s="183" t="str">
        <f>IF(AT207=3,F207,"")</f>
        <v/>
      </c>
      <c r="AH207" s="183" t="str">
        <f>IF(AT207=4,F207,"")</f>
        <v/>
      </c>
      <c r="AI207" s="183" t="str">
        <f>IF(AT207=5,F207,"")</f>
        <v/>
      </c>
      <c r="AL207" s="183">
        <f>L207</f>
        <v>0</v>
      </c>
      <c r="AM207" s="183">
        <f>Q207</f>
        <v>0</v>
      </c>
      <c r="AN207" s="183">
        <f>V207</f>
        <v>0</v>
      </c>
      <c r="AO207" s="183">
        <f>AA207</f>
        <v>0</v>
      </c>
      <c r="AP207" s="183">
        <f>L207+Q207+V207+AA207</f>
        <v>0</v>
      </c>
      <c r="AR207" s="181"/>
      <c r="AS207" s="2" t="str">
        <f>VLOOKUP(F207,$AR$7:$AS$11,2)</f>
        <v>&lt; 95</v>
      </c>
      <c r="AT207" s="46">
        <f>VLOOKUP(F207,$AR$7:$AT$11,3)</f>
        <v>1</v>
      </c>
      <c r="AU207" s="184"/>
      <c r="AW207" s="184"/>
      <c r="AY207" s="270">
        <f>H207</f>
        <v>0</v>
      </c>
      <c r="AZ207" s="270">
        <f>N207+S207+X207+AC207</f>
        <v>0</v>
      </c>
    </row>
    <row r="208" spans="3:52" ht="15" customHeight="1" thickBot="1" x14ac:dyDescent="0.25">
      <c r="H208" s="263"/>
      <c r="I208" s="433"/>
    </row>
    <row r="209" spans="3:52" ht="15" customHeight="1" x14ac:dyDescent="0.2">
      <c r="C209" s="639">
        <v>11</v>
      </c>
      <c r="D209" s="440">
        <v>1</v>
      </c>
      <c r="E209" s="199"/>
      <c r="F209" s="223"/>
      <c r="G209" s="503" t="s">
        <v>507</v>
      </c>
      <c r="H209" s="414">
        <f t="shared" ref="H209:H218" si="64">IF(G209="SI",F209,0)</f>
        <v>0</v>
      </c>
      <c r="I209" s="434"/>
      <c r="J209" s="198"/>
      <c r="K209" s="199"/>
      <c r="L209" s="223"/>
      <c r="M209" s="503" t="s">
        <v>507</v>
      </c>
      <c r="N209" s="414" t="str">
        <f t="shared" ref="N209:N218" si="65">IF($M209="SI",$L209,"")</f>
        <v/>
      </c>
      <c r="O209" s="198"/>
      <c r="P209" s="199"/>
      <c r="Q209" s="223"/>
      <c r="R209" s="503" t="s">
        <v>507</v>
      </c>
      <c r="S209" s="414">
        <f t="shared" ref="S209:S218" si="66">IF($R209="SI",$Q209,0)</f>
        <v>0</v>
      </c>
      <c r="T209" s="198"/>
      <c r="U209" s="199"/>
      <c r="V209" s="223"/>
      <c r="W209" s="503" t="s">
        <v>507</v>
      </c>
      <c r="X209" s="414">
        <f>IF($W209="SI",$V209,0)</f>
        <v>0</v>
      </c>
      <c r="Y209" s="198"/>
      <c r="Z209" s="199"/>
      <c r="AA209" s="277"/>
      <c r="AB209" s="504" t="s">
        <v>507</v>
      </c>
      <c r="AC209" s="414">
        <f t="shared" ref="AC209:AC218" si="67">IF($AB209="SI",$AA209,0)</f>
        <v>0</v>
      </c>
    </row>
    <row r="210" spans="3:52" ht="15" customHeight="1" x14ac:dyDescent="0.2">
      <c r="C210" s="640"/>
      <c r="D210" s="441">
        <v>2</v>
      </c>
      <c r="E210" s="172"/>
      <c r="F210" s="224"/>
      <c r="G210" s="506" t="s">
        <v>507</v>
      </c>
      <c r="H210" s="415">
        <f t="shared" si="64"/>
        <v>0</v>
      </c>
      <c r="J210" s="171"/>
      <c r="K210" s="172"/>
      <c r="L210" s="224"/>
      <c r="M210" s="506" t="s">
        <v>507</v>
      </c>
      <c r="N210" s="415" t="str">
        <f t="shared" si="65"/>
        <v/>
      </c>
      <c r="O210" s="171"/>
      <c r="P210" s="173"/>
      <c r="Q210" s="224"/>
      <c r="R210" s="506" t="s">
        <v>507</v>
      </c>
      <c r="S210" s="415">
        <f t="shared" si="66"/>
        <v>0</v>
      </c>
      <c r="T210" s="171"/>
      <c r="U210" s="173"/>
      <c r="V210" s="224"/>
      <c r="W210" s="506" t="s">
        <v>507</v>
      </c>
      <c r="X210" s="415">
        <f t="shared" ref="X210:X218" si="68">IF($W210="SI",$V210,0)</f>
        <v>0</v>
      </c>
      <c r="Y210" s="171"/>
      <c r="Z210" s="172"/>
      <c r="AA210" s="276"/>
      <c r="AB210" s="507" t="s">
        <v>507</v>
      </c>
      <c r="AC210" s="415">
        <f t="shared" si="67"/>
        <v>0</v>
      </c>
    </row>
    <row r="211" spans="3:52" ht="15" customHeight="1" x14ac:dyDescent="0.2">
      <c r="C211" s="641"/>
      <c r="D211" s="441">
        <v>3</v>
      </c>
      <c r="E211" s="172"/>
      <c r="F211" s="224"/>
      <c r="G211" s="506" t="s">
        <v>507</v>
      </c>
      <c r="H211" s="415">
        <f t="shared" si="64"/>
        <v>0</v>
      </c>
      <c r="J211" s="171"/>
      <c r="K211" s="172"/>
      <c r="L211" s="224"/>
      <c r="M211" s="506" t="s">
        <v>507</v>
      </c>
      <c r="N211" s="415" t="str">
        <f t="shared" si="65"/>
        <v/>
      </c>
      <c r="O211" s="171"/>
      <c r="P211" s="173"/>
      <c r="Q211" s="224"/>
      <c r="R211" s="506" t="s">
        <v>507</v>
      </c>
      <c r="S211" s="415">
        <f t="shared" si="66"/>
        <v>0</v>
      </c>
      <c r="T211" s="174"/>
      <c r="U211" s="173"/>
      <c r="V211" s="224"/>
      <c r="W211" s="506" t="s">
        <v>507</v>
      </c>
      <c r="X211" s="415">
        <f t="shared" si="68"/>
        <v>0</v>
      </c>
      <c r="Y211" s="171"/>
      <c r="Z211" s="172"/>
      <c r="AA211" s="276"/>
      <c r="AB211" s="507" t="s">
        <v>507</v>
      </c>
      <c r="AC211" s="415">
        <f t="shared" si="67"/>
        <v>0</v>
      </c>
    </row>
    <row r="212" spans="3:52" ht="15" customHeight="1" x14ac:dyDescent="0.2">
      <c r="C212" s="435" t="s">
        <v>186</v>
      </c>
      <c r="D212" s="441">
        <v>4</v>
      </c>
      <c r="E212" s="172"/>
      <c r="F212" s="224"/>
      <c r="G212" s="506" t="s">
        <v>507</v>
      </c>
      <c r="H212" s="415">
        <f t="shared" si="64"/>
        <v>0</v>
      </c>
      <c r="J212" s="171"/>
      <c r="K212" s="172"/>
      <c r="L212" s="224"/>
      <c r="M212" s="506" t="s">
        <v>507</v>
      </c>
      <c r="N212" s="415" t="str">
        <f t="shared" si="65"/>
        <v/>
      </c>
      <c r="O212" s="171"/>
      <c r="P212" s="173"/>
      <c r="Q212" s="224"/>
      <c r="R212" s="506" t="s">
        <v>507</v>
      </c>
      <c r="S212" s="415">
        <f t="shared" si="66"/>
        <v>0</v>
      </c>
      <c r="T212" s="174"/>
      <c r="U212" s="173"/>
      <c r="V212" s="224"/>
      <c r="W212" s="506" t="s">
        <v>507</v>
      </c>
      <c r="X212" s="415">
        <f t="shared" si="68"/>
        <v>0</v>
      </c>
      <c r="Y212" s="171"/>
      <c r="Z212" s="173"/>
      <c r="AA212" s="276"/>
      <c r="AB212" s="507" t="s">
        <v>507</v>
      </c>
      <c r="AC212" s="415">
        <f t="shared" si="67"/>
        <v>0</v>
      </c>
    </row>
    <row r="213" spans="3:52" ht="15" customHeight="1" x14ac:dyDescent="0.2">
      <c r="C213" s="435" t="s">
        <v>207</v>
      </c>
      <c r="D213" s="441">
        <v>5</v>
      </c>
      <c r="E213" s="172"/>
      <c r="F213" s="224"/>
      <c r="G213" s="506" t="s">
        <v>507</v>
      </c>
      <c r="H213" s="415">
        <f t="shared" si="64"/>
        <v>0</v>
      </c>
      <c r="J213" s="171"/>
      <c r="K213" s="172"/>
      <c r="L213" s="224"/>
      <c r="M213" s="506" t="s">
        <v>507</v>
      </c>
      <c r="N213" s="415" t="str">
        <f t="shared" si="65"/>
        <v/>
      </c>
      <c r="O213" s="171"/>
      <c r="P213" s="172"/>
      <c r="Q213" s="224"/>
      <c r="R213" s="506" t="s">
        <v>507</v>
      </c>
      <c r="S213" s="415">
        <f t="shared" si="66"/>
        <v>0</v>
      </c>
      <c r="T213" s="174"/>
      <c r="U213" s="172"/>
      <c r="V213" s="224"/>
      <c r="W213" s="506" t="s">
        <v>507</v>
      </c>
      <c r="X213" s="415">
        <f t="shared" si="68"/>
        <v>0</v>
      </c>
      <c r="Y213" s="171"/>
      <c r="Z213" s="172"/>
      <c r="AA213" s="276"/>
      <c r="AB213" s="507" t="s">
        <v>507</v>
      </c>
      <c r="AC213" s="415">
        <f t="shared" si="67"/>
        <v>0</v>
      </c>
    </row>
    <row r="214" spans="3:52" ht="15" customHeight="1" x14ac:dyDescent="0.2">
      <c r="C214" s="436"/>
      <c r="D214" s="441"/>
      <c r="E214" s="172"/>
      <c r="F214" s="224"/>
      <c r="G214" s="506" t="s">
        <v>507</v>
      </c>
      <c r="H214" s="415">
        <f t="shared" si="64"/>
        <v>0</v>
      </c>
      <c r="J214" s="171"/>
      <c r="K214" s="172"/>
      <c r="L214" s="224"/>
      <c r="M214" s="506" t="s">
        <v>507</v>
      </c>
      <c r="N214" s="415" t="str">
        <f t="shared" si="65"/>
        <v/>
      </c>
      <c r="O214" s="171"/>
      <c r="P214" s="173"/>
      <c r="Q214" s="224"/>
      <c r="R214" s="506" t="s">
        <v>507</v>
      </c>
      <c r="S214" s="415">
        <f t="shared" si="66"/>
        <v>0</v>
      </c>
      <c r="T214" s="174"/>
      <c r="U214" s="173"/>
      <c r="V214" s="224"/>
      <c r="W214" s="506" t="s">
        <v>507</v>
      </c>
      <c r="X214" s="415">
        <f t="shared" si="68"/>
        <v>0</v>
      </c>
      <c r="Y214" s="171"/>
      <c r="Z214" s="172"/>
      <c r="AA214" s="276"/>
      <c r="AB214" s="507" t="s">
        <v>507</v>
      </c>
      <c r="AC214" s="415">
        <f t="shared" si="67"/>
        <v>0</v>
      </c>
    </row>
    <row r="215" spans="3:52" ht="15" customHeight="1" x14ac:dyDescent="0.2">
      <c r="C215" s="437"/>
      <c r="D215" s="441"/>
      <c r="E215" s="172"/>
      <c r="F215" s="224"/>
      <c r="G215" s="506" t="s">
        <v>507</v>
      </c>
      <c r="H215" s="415">
        <f t="shared" si="64"/>
        <v>0</v>
      </c>
      <c r="J215" s="171"/>
      <c r="K215" s="172"/>
      <c r="L215" s="224"/>
      <c r="M215" s="506" t="s">
        <v>507</v>
      </c>
      <c r="N215" s="415" t="str">
        <f t="shared" si="65"/>
        <v/>
      </c>
      <c r="O215" s="171"/>
      <c r="P215" s="173"/>
      <c r="Q215" s="224"/>
      <c r="R215" s="506" t="s">
        <v>507</v>
      </c>
      <c r="S215" s="415">
        <f t="shared" si="66"/>
        <v>0</v>
      </c>
      <c r="T215" s="174"/>
      <c r="U215" s="173"/>
      <c r="V215" s="224"/>
      <c r="W215" s="506" t="s">
        <v>507</v>
      </c>
      <c r="X215" s="415">
        <f t="shared" si="68"/>
        <v>0</v>
      </c>
      <c r="Y215" s="171"/>
      <c r="Z215" s="172"/>
      <c r="AA215" s="276"/>
      <c r="AB215" s="507" t="s">
        <v>507</v>
      </c>
      <c r="AC215" s="415">
        <f t="shared" si="67"/>
        <v>0</v>
      </c>
    </row>
    <row r="216" spans="3:52" ht="15" customHeight="1" x14ac:dyDescent="0.2">
      <c r="C216" s="437"/>
      <c r="D216" s="441"/>
      <c r="E216" s="172"/>
      <c r="F216" s="224"/>
      <c r="G216" s="506" t="s">
        <v>507</v>
      </c>
      <c r="H216" s="415">
        <f t="shared" si="64"/>
        <v>0</v>
      </c>
      <c r="J216" s="171"/>
      <c r="K216" s="172"/>
      <c r="L216" s="224"/>
      <c r="M216" s="506" t="s">
        <v>507</v>
      </c>
      <c r="N216" s="415" t="str">
        <f t="shared" si="65"/>
        <v/>
      </c>
      <c r="O216" s="171"/>
      <c r="P216" s="173"/>
      <c r="Q216" s="224"/>
      <c r="R216" s="506" t="s">
        <v>507</v>
      </c>
      <c r="S216" s="415">
        <f t="shared" si="66"/>
        <v>0</v>
      </c>
      <c r="T216" s="174"/>
      <c r="U216" s="173"/>
      <c r="V216" s="224"/>
      <c r="W216" s="506" t="s">
        <v>507</v>
      </c>
      <c r="X216" s="415">
        <f t="shared" si="68"/>
        <v>0</v>
      </c>
      <c r="Y216" s="171"/>
      <c r="Z216" s="173"/>
      <c r="AA216" s="276"/>
      <c r="AB216" s="507" t="s">
        <v>507</v>
      </c>
      <c r="AC216" s="415">
        <f t="shared" si="67"/>
        <v>0</v>
      </c>
    </row>
    <row r="217" spans="3:52" ht="15" customHeight="1" x14ac:dyDescent="0.2">
      <c r="C217" s="437"/>
      <c r="D217" s="441"/>
      <c r="E217" s="172"/>
      <c r="F217" s="224"/>
      <c r="G217" s="506" t="s">
        <v>507</v>
      </c>
      <c r="H217" s="415">
        <f t="shared" si="64"/>
        <v>0</v>
      </c>
      <c r="J217" s="171"/>
      <c r="K217" s="172"/>
      <c r="L217" s="224"/>
      <c r="M217" s="506" t="s">
        <v>507</v>
      </c>
      <c r="N217" s="415" t="str">
        <f t="shared" si="65"/>
        <v/>
      </c>
      <c r="O217" s="171"/>
      <c r="P217" s="173"/>
      <c r="Q217" s="224"/>
      <c r="R217" s="506" t="s">
        <v>507</v>
      </c>
      <c r="S217" s="415">
        <f t="shared" si="66"/>
        <v>0</v>
      </c>
      <c r="T217" s="174"/>
      <c r="U217" s="173"/>
      <c r="V217" s="224"/>
      <c r="W217" s="506" t="s">
        <v>507</v>
      </c>
      <c r="X217" s="415">
        <f t="shared" si="68"/>
        <v>0</v>
      </c>
      <c r="Y217" s="171"/>
      <c r="Z217" s="172"/>
      <c r="AA217" s="276"/>
      <c r="AB217" s="507" t="s">
        <v>507</v>
      </c>
      <c r="AC217" s="415">
        <f t="shared" si="67"/>
        <v>0</v>
      </c>
      <c r="AS217" s="165"/>
      <c r="AY217" s="636" t="s">
        <v>31</v>
      </c>
      <c r="AZ217" s="637"/>
    </row>
    <row r="218" spans="3:52" ht="15" customHeight="1" thickBot="1" x14ac:dyDescent="0.25">
      <c r="C218" s="432"/>
      <c r="D218" s="441"/>
      <c r="E218" s="172"/>
      <c r="F218" s="224"/>
      <c r="G218" s="505" t="s">
        <v>507</v>
      </c>
      <c r="H218" s="416">
        <f t="shared" si="64"/>
        <v>0</v>
      </c>
      <c r="J218" s="171"/>
      <c r="K218" s="172"/>
      <c r="L218" s="224"/>
      <c r="M218" s="505" t="s">
        <v>507</v>
      </c>
      <c r="N218" s="415" t="str">
        <f t="shared" si="65"/>
        <v/>
      </c>
      <c r="O218" s="174"/>
      <c r="P218" s="173"/>
      <c r="Q218" s="224"/>
      <c r="R218" s="505" t="s">
        <v>507</v>
      </c>
      <c r="S218" s="415">
        <f t="shared" si="66"/>
        <v>0</v>
      </c>
      <c r="T218" s="174"/>
      <c r="U218" s="173"/>
      <c r="V218" s="224"/>
      <c r="W218" s="505" t="s">
        <v>507</v>
      </c>
      <c r="X218" s="415">
        <f t="shared" si="68"/>
        <v>0</v>
      </c>
      <c r="Y218" s="171"/>
      <c r="Z218" s="173"/>
      <c r="AA218" s="276"/>
      <c r="AB218" s="507" t="s">
        <v>507</v>
      </c>
      <c r="AC218" s="415">
        <f t="shared" si="67"/>
        <v>0</v>
      </c>
      <c r="AE218" s="179" t="s">
        <v>90</v>
      </c>
      <c r="AF218" s="180" t="s">
        <v>91</v>
      </c>
      <c r="AG218" s="180" t="s">
        <v>92</v>
      </c>
      <c r="AH218" s="180" t="s">
        <v>93</v>
      </c>
      <c r="AI218" s="180" t="s">
        <v>94</v>
      </c>
      <c r="AJ218" s="184"/>
      <c r="AK218" s="187"/>
      <c r="AL218" s="192" t="s">
        <v>111</v>
      </c>
      <c r="AM218" s="180" t="s">
        <v>115</v>
      </c>
      <c r="AN218" s="191" t="s">
        <v>118</v>
      </c>
      <c r="AO218" s="190" t="s">
        <v>121</v>
      </c>
      <c r="AP218" s="193" t="s">
        <v>31</v>
      </c>
      <c r="AQ218" s="187"/>
      <c r="AR218" s="165"/>
      <c r="AS218" s="182"/>
      <c r="AT218" s="182"/>
      <c r="AY218" s="268" t="s">
        <v>248</v>
      </c>
      <c r="AZ218" s="269" t="s">
        <v>249</v>
      </c>
    </row>
    <row r="219" spans="3:52" ht="20.100000000000001" customHeight="1" thickTop="1" thickBot="1" x14ac:dyDescent="0.25">
      <c r="C219" s="203"/>
      <c r="D219" s="443"/>
      <c r="E219" s="439" t="s">
        <v>195</v>
      </c>
      <c r="F219" s="401">
        <f>SUM(F189:F218)</f>
        <v>0</v>
      </c>
      <c r="G219" s="423"/>
      <c r="H219" s="417">
        <f>SUM(H189:H218)</f>
        <v>0</v>
      </c>
      <c r="I219" s="204"/>
      <c r="J219" s="402" t="s">
        <v>111</v>
      </c>
      <c r="K219" s="413" t="s">
        <v>196</v>
      </c>
      <c r="L219" s="403">
        <f>SUM(L189:L218)</f>
        <v>0</v>
      </c>
      <c r="M219" s="426"/>
      <c r="N219" s="418">
        <f>SUM(N189:N218)</f>
        <v>0</v>
      </c>
      <c r="O219" s="404" t="s">
        <v>115</v>
      </c>
      <c r="P219" s="405" t="s">
        <v>196</v>
      </c>
      <c r="Q219" s="406">
        <f>SUM(Q189:Q218)</f>
        <v>0</v>
      </c>
      <c r="R219" s="427"/>
      <c r="S219" s="421">
        <f>SUM(S189:S218)</f>
        <v>0</v>
      </c>
      <c r="T219" s="407" t="s">
        <v>118</v>
      </c>
      <c r="U219" s="412" t="s">
        <v>196</v>
      </c>
      <c r="V219" s="409">
        <f>SUM(V189:V218)</f>
        <v>0</v>
      </c>
      <c r="W219" s="429"/>
      <c r="X219" s="419">
        <f>SUM(X189:X218)</f>
        <v>0</v>
      </c>
      <c r="Y219" s="408" t="s">
        <v>121</v>
      </c>
      <c r="Z219" s="411" t="s">
        <v>196</v>
      </c>
      <c r="AA219" s="410">
        <f>SUM(AA189:AA218)</f>
        <v>0</v>
      </c>
      <c r="AB219" s="431"/>
      <c r="AC219" s="420">
        <f>SUM(AC189:AC218)</f>
        <v>0</v>
      </c>
      <c r="AE219" s="183">
        <f>IF(AT219=1,F219,"")</f>
        <v>0</v>
      </c>
      <c r="AF219" s="183" t="str">
        <f>IF(AT219=2,F219,"")</f>
        <v/>
      </c>
      <c r="AG219" s="183" t="str">
        <f>IF(AT219=3,F219,"")</f>
        <v/>
      </c>
      <c r="AH219" s="183" t="str">
        <f>IF(AT219=4,F219,"")</f>
        <v/>
      </c>
      <c r="AI219" s="183" t="str">
        <f>IF(AT219=5,F219,"")</f>
        <v/>
      </c>
      <c r="AL219" s="183">
        <f>L219</f>
        <v>0</v>
      </c>
      <c r="AM219" s="183">
        <f>Q219</f>
        <v>0</v>
      </c>
      <c r="AN219" s="183">
        <f>V219</f>
        <v>0</v>
      </c>
      <c r="AO219" s="183">
        <f>AA219</f>
        <v>0</v>
      </c>
      <c r="AP219" s="183">
        <f>L219+Q219+V219+AA219</f>
        <v>0</v>
      </c>
      <c r="AR219" s="181"/>
      <c r="AS219" s="2" t="str">
        <f>VLOOKUP(F219,$AR$7:$AS$11,2)</f>
        <v>&lt; 95</v>
      </c>
      <c r="AT219" s="46">
        <f>VLOOKUP(F219,$AR$7:$AT$11,3)</f>
        <v>1</v>
      </c>
      <c r="AU219" s="184"/>
      <c r="AW219" s="184"/>
      <c r="AY219" s="270">
        <f>H219</f>
        <v>0</v>
      </c>
      <c r="AZ219" s="270">
        <f>N219+S219+X219+AC219</f>
        <v>0</v>
      </c>
    </row>
    <row r="220" spans="3:52" ht="15" customHeight="1" thickBot="1" x14ac:dyDescent="0.25">
      <c r="H220" s="263"/>
      <c r="I220" s="433"/>
    </row>
    <row r="221" spans="3:52" ht="15" customHeight="1" x14ac:dyDescent="0.2">
      <c r="C221" s="639">
        <v>12</v>
      </c>
      <c r="D221" s="440">
        <v>1</v>
      </c>
      <c r="E221" s="199"/>
      <c r="F221" s="223"/>
      <c r="G221" s="503" t="s">
        <v>507</v>
      </c>
      <c r="H221" s="414">
        <f t="shared" ref="H221:H230" si="69">IF(G221="SI",F221,0)</f>
        <v>0</v>
      </c>
      <c r="I221" s="434"/>
      <c r="J221" s="198"/>
      <c r="K221" s="199"/>
      <c r="L221" s="223"/>
      <c r="M221" s="503" t="s">
        <v>507</v>
      </c>
      <c r="N221" s="414" t="str">
        <f t="shared" ref="N221:N230" si="70">IF($M221="SI",$L221,"")</f>
        <v/>
      </c>
      <c r="O221" s="198"/>
      <c r="P221" s="199"/>
      <c r="Q221" s="223"/>
      <c r="R221" s="503" t="s">
        <v>507</v>
      </c>
      <c r="S221" s="414">
        <f t="shared" ref="S221:S230" si="71">IF($R221="SI",$Q221,0)</f>
        <v>0</v>
      </c>
      <c r="T221" s="198"/>
      <c r="U221" s="199"/>
      <c r="V221" s="223"/>
      <c r="W221" s="503" t="s">
        <v>507</v>
      </c>
      <c r="X221" s="414">
        <f>IF($W221="SI",$V221,0)</f>
        <v>0</v>
      </c>
      <c r="Y221" s="198"/>
      <c r="Z221" s="199"/>
      <c r="AA221" s="277"/>
      <c r="AB221" s="504" t="s">
        <v>507</v>
      </c>
      <c r="AC221" s="414">
        <f t="shared" ref="AC221:AC230" si="72">IF($AB221="SI",$AA221,0)</f>
        <v>0</v>
      </c>
    </row>
    <row r="222" spans="3:52" ht="15" customHeight="1" x14ac:dyDescent="0.2">
      <c r="C222" s="640"/>
      <c r="D222" s="441">
        <v>2</v>
      </c>
      <c r="E222" s="172"/>
      <c r="F222" s="224"/>
      <c r="G222" s="506" t="s">
        <v>507</v>
      </c>
      <c r="H222" s="415">
        <f t="shared" si="69"/>
        <v>0</v>
      </c>
      <c r="J222" s="171"/>
      <c r="K222" s="172"/>
      <c r="L222" s="224"/>
      <c r="M222" s="506" t="s">
        <v>507</v>
      </c>
      <c r="N222" s="415" t="str">
        <f t="shared" si="70"/>
        <v/>
      </c>
      <c r="O222" s="171"/>
      <c r="P222" s="173"/>
      <c r="Q222" s="224"/>
      <c r="R222" s="506" t="s">
        <v>507</v>
      </c>
      <c r="S222" s="415">
        <f t="shared" si="71"/>
        <v>0</v>
      </c>
      <c r="T222" s="171"/>
      <c r="U222" s="173"/>
      <c r="V222" s="224"/>
      <c r="W222" s="506" t="s">
        <v>507</v>
      </c>
      <c r="X222" s="415">
        <f t="shared" ref="X222:X230" si="73">IF($W222="SI",$V222,0)</f>
        <v>0</v>
      </c>
      <c r="Y222" s="171"/>
      <c r="Z222" s="172"/>
      <c r="AA222" s="276"/>
      <c r="AB222" s="507" t="s">
        <v>507</v>
      </c>
      <c r="AC222" s="415">
        <f t="shared" si="72"/>
        <v>0</v>
      </c>
    </row>
    <row r="223" spans="3:52" ht="15" customHeight="1" x14ac:dyDescent="0.2">
      <c r="C223" s="641"/>
      <c r="D223" s="441">
        <v>3</v>
      </c>
      <c r="E223" s="172"/>
      <c r="F223" s="224"/>
      <c r="G223" s="506" t="s">
        <v>507</v>
      </c>
      <c r="H223" s="415">
        <f t="shared" si="69"/>
        <v>0</v>
      </c>
      <c r="J223" s="171"/>
      <c r="K223" s="172"/>
      <c r="L223" s="224"/>
      <c r="M223" s="506" t="s">
        <v>507</v>
      </c>
      <c r="N223" s="415" t="str">
        <f t="shared" si="70"/>
        <v/>
      </c>
      <c r="O223" s="171"/>
      <c r="P223" s="173"/>
      <c r="Q223" s="224"/>
      <c r="R223" s="506" t="s">
        <v>507</v>
      </c>
      <c r="S223" s="415">
        <f t="shared" si="71"/>
        <v>0</v>
      </c>
      <c r="T223" s="174"/>
      <c r="U223" s="173"/>
      <c r="V223" s="224"/>
      <c r="W223" s="506" t="s">
        <v>507</v>
      </c>
      <c r="X223" s="415">
        <f t="shared" si="73"/>
        <v>0</v>
      </c>
      <c r="Y223" s="171"/>
      <c r="Z223" s="172"/>
      <c r="AA223" s="276"/>
      <c r="AB223" s="507" t="s">
        <v>507</v>
      </c>
      <c r="AC223" s="415">
        <f t="shared" si="72"/>
        <v>0</v>
      </c>
    </row>
    <row r="224" spans="3:52" ht="15" customHeight="1" x14ac:dyDescent="0.2">
      <c r="C224" s="435" t="s">
        <v>186</v>
      </c>
      <c r="D224" s="441">
        <v>4</v>
      </c>
      <c r="E224" s="172"/>
      <c r="F224" s="224"/>
      <c r="G224" s="506" t="s">
        <v>507</v>
      </c>
      <c r="H224" s="415">
        <f t="shared" si="69"/>
        <v>0</v>
      </c>
      <c r="J224" s="171"/>
      <c r="K224" s="172"/>
      <c r="L224" s="224"/>
      <c r="M224" s="506" t="s">
        <v>507</v>
      </c>
      <c r="N224" s="415" t="str">
        <f t="shared" si="70"/>
        <v/>
      </c>
      <c r="O224" s="171"/>
      <c r="P224" s="173"/>
      <c r="Q224" s="224"/>
      <c r="R224" s="506" t="s">
        <v>507</v>
      </c>
      <c r="S224" s="415">
        <f t="shared" si="71"/>
        <v>0</v>
      </c>
      <c r="T224" s="174"/>
      <c r="U224" s="173"/>
      <c r="V224" s="224"/>
      <c r="W224" s="506" t="s">
        <v>507</v>
      </c>
      <c r="X224" s="415">
        <f t="shared" si="73"/>
        <v>0</v>
      </c>
      <c r="Y224" s="171"/>
      <c r="Z224" s="173"/>
      <c r="AA224" s="276"/>
      <c r="AB224" s="507" t="s">
        <v>507</v>
      </c>
      <c r="AC224" s="415">
        <f t="shared" si="72"/>
        <v>0</v>
      </c>
    </row>
    <row r="225" spans="3:52" ht="15" customHeight="1" x14ac:dyDescent="0.2">
      <c r="C225" s="435" t="s">
        <v>207</v>
      </c>
      <c r="D225" s="441">
        <v>5</v>
      </c>
      <c r="E225" s="172"/>
      <c r="F225" s="224"/>
      <c r="G225" s="506" t="s">
        <v>507</v>
      </c>
      <c r="H225" s="415">
        <f t="shared" si="69"/>
        <v>0</v>
      </c>
      <c r="J225" s="171"/>
      <c r="K225" s="172"/>
      <c r="L225" s="224"/>
      <c r="M225" s="506" t="s">
        <v>507</v>
      </c>
      <c r="N225" s="415" t="str">
        <f t="shared" si="70"/>
        <v/>
      </c>
      <c r="O225" s="171"/>
      <c r="P225" s="172"/>
      <c r="Q225" s="224"/>
      <c r="R225" s="506" t="s">
        <v>507</v>
      </c>
      <c r="S225" s="415">
        <f t="shared" si="71"/>
        <v>0</v>
      </c>
      <c r="T225" s="174"/>
      <c r="U225" s="172"/>
      <c r="V225" s="224"/>
      <c r="W225" s="506" t="s">
        <v>507</v>
      </c>
      <c r="X225" s="415">
        <f t="shared" si="73"/>
        <v>0</v>
      </c>
      <c r="Y225" s="171"/>
      <c r="Z225" s="172"/>
      <c r="AA225" s="276"/>
      <c r="AB225" s="507" t="s">
        <v>507</v>
      </c>
      <c r="AC225" s="415">
        <f t="shared" si="72"/>
        <v>0</v>
      </c>
    </row>
    <row r="226" spans="3:52" ht="15" customHeight="1" x14ac:dyDescent="0.2">
      <c r="C226" s="436"/>
      <c r="D226" s="441"/>
      <c r="E226" s="172"/>
      <c r="F226" s="224"/>
      <c r="G226" s="506" t="s">
        <v>507</v>
      </c>
      <c r="H226" s="415">
        <f t="shared" si="69"/>
        <v>0</v>
      </c>
      <c r="J226" s="171"/>
      <c r="K226" s="172"/>
      <c r="L226" s="224"/>
      <c r="M226" s="506" t="s">
        <v>507</v>
      </c>
      <c r="N226" s="415" t="str">
        <f t="shared" si="70"/>
        <v/>
      </c>
      <c r="O226" s="171"/>
      <c r="P226" s="173"/>
      <c r="Q226" s="224"/>
      <c r="R226" s="506" t="s">
        <v>507</v>
      </c>
      <c r="S226" s="415">
        <f t="shared" si="71"/>
        <v>0</v>
      </c>
      <c r="T226" s="174"/>
      <c r="U226" s="173"/>
      <c r="V226" s="224"/>
      <c r="W226" s="506" t="s">
        <v>507</v>
      </c>
      <c r="X226" s="415">
        <f t="shared" si="73"/>
        <v>0</v>
      </c>
      <c r="Y226" s="171"/>
      <c r="Z226" s="172"/>
      <c r="AA226" s="276"/>
      <c r="AB226" s="507" t="s">
        <v>507</v>
      </c>
      <c r="AC226" s="415">
        <f t="shared" si="72"/>
        <v>0</v>
      </c>
    </row>
    <row r="227" spans="3:52" ht="15" customHeight="1" x14ac:dyDescent="0.2">
      <c r="C227" s="437"/>
      <c r="D227" s="441"/>
      <c r="E227" s="172"/>
      <c r="F227" s="224"/>
      <c r="G227" s="506" t="s">
        <v>507</v>
      </c>
      <c r="H227" s="415">
        <f t="shared" si="69"/>
        <v>0</v>
      </c>
      <c r="J227" s="171"/>
      <c r="K227" s="172"/>
      <c r="L227" s="224"/>
      <c r="M227" s="506" t="s">
        <v>507</v>
      </c>
      <c r="N227" s="415" t="str">
        <f t="shared" si="70"/>
        <v/>
      </c>
      <c r="O227" s="171"/>
      <c r="P227" s="173"/>
      <c r="Q227" s="224"/>
      <c r="R227" s="506" t="s">
        <v>507</v>
      </c>
      <c r="S227" s="415">
        <f t="shared" si="71"/>
        <v>0</v>
      </c>
      <c r="T227" s="174"/>
      <c r="U227" s="173"/>
      <c r="V227" s="224"/>
      <c r="W227" s="506" t="s">
        <v>507</v>
      </c>
      <c r="X227" s="415">
        <f t="shared" si="73"/>
        <v>0</v>
      </c>
      <c r="Y227" s="171"/>
      <c r="Z227" s="172"/>
      <c r="AA227" s="276"/>
      <c r="AB227" s="507" t="s">
        <v>507</v>
      </c>
      <c r="AC227" s="415">
        <f t="shared" si="72"/>
        <v>0</v>
      </c>
    </row>
    <row r="228" spans="3:52" ht="15" customHeight="1" x14ac:dyDescent="0.2">
      <c r="C228" s="437"/>
      <c r="D228" s="441"/>
      <c r="E228" s="172"/>
      <c r="F228" s="224"/>
      <c r="G228" s="506" t="s">
        <v>507</v>
      </c>
      <c r="H228" s="415">
        <f t="shared" si="69"/>
        <v>0</v>
      </c>
      <c r="J228" s="171"/>
      <c r="K228" s="172"/>
      <c r="L228" s="224"/>
      <c r="M228" s="506" t="s">
        <v>507</v>
      </c>
      <c r="N228" s="415" t="str">
        <f t="shared" si="70"/>
        <v/>
      </c>
      <c r="O228" s="171"/>
      <c r="P228" s="173"/>
      <c r="Q228" s="224"/>
      <c r="R228" s="506" t="s">
        <v>507</v>
      </c>
      <c r="S228" s="415">
        <f t="shared" si="71"/>
        <v>0</v>
      </c>
      <c r="T228" s="174"/>
      <c r="U228" s="173"/>
      <c r="V228" s="224"/>
      <c r="W228" s="506" t="s">
        <v>507</v>
      </c>
      <c r="X228" s="415">
        <f t="shared" si="73"/>
        <v>0</v>
      </c>
      <c r="Y228" s="171"/>
      <c r="Z228" s="173"/>
      <c r="AA228" s="276"/>
      <c r="AB228" s="507" t="s">
        <v>507</v>
      </c>
      <c r="AC228" s="415">
        <f t="shared" si="72"/>
        <v>0</v>
      </c>
    </row>
    <row r="229" spans="3:52" ht="15" customHeight="1" x14ac:dyDescent="0.2">
      <c r="C229" s="437"/>
      <c r="D229" s="441"/>
      <c r="E229" s="172"/>
      <c r="F229" s="224"/>
      <c r="G229" s="506" t="s">
        <v>507</v>
      </c>
      <c r="H229" s="415">
        <f t="shared" si="69"/>
        <v>0</v>
      </c>
      <c r="J229" s="171"/>
      <c r="K229" s="172"/>
      <c r="L229" s="224"/>
      <c r="M229" s="506" t="s">
        <v>507</v>
      </c>
      <c r="N229" s="415" t="str">
        <f t="shared" si="70"/>
        <v/>
      </c>
      <c r="O229" s="171"/>
      <c r="P229" s="173"/>
      <c r="Q229" s="224"/>
      <c r="R229" s="506" t="s">
        <v>507</v>
      </c>
      <c r="S229" s="415">
        <f t="shared" si="71"/>
        <v>0</v>
      </c>
      <c r="T229" s="174"/>
      <c r="U229" s="173"/>
      <c r="V229" s="224"/>
      <c r="W229" s="506" t="s">
        <v>507</v>
      </c>
      <c r="X229" s="415">
        <f t="shared" si="73"/>
        <v>0</v>
      </c>
      <c r="Y229" s="171"/>
      <c r="Z229" s="172"/>
      <c r="AA229" s="276"/>
      <c r="AB229" s="507" t="s">
        <v>507</v>
      </c>
      <c r="AC229" s="415">
        <f t="shared" si="72"/>
        <v>0</v>
      </c>
      <c r="AS229" s="165"/>
      <c r="AY229" s="636" t="s">
        <v>31</v>
      </c>
      <c r="AZ229" s="637"/>
    </row>
    <row r="230" spans="3:52" ht="15" customHeight="1" thickBot="1" x14ac:dyDescent="0.25">
      <c r="C230" s="432"/>
      <c r="D230" s="441"/>
      <c r="E230" s="172"/>
      <c r="F230" s="224"/>
      <c r="G230" s="505" t="s">
        <v>507</v>
      </c>
      <c r="H230" s="416">
        <f t="shared" si="69"/>
        <v>0</v>
      </c>
      <c r="J230" s="171"/>
      <c r="K230" s="172"/>
      <c r="L230" s="224"/>
      <c r="M230" s="505" t="s">
        <v>507</v>
      </c>
      <c r="N230" s="415" t="str">
        <f t="shared" si="70"/>
        <v/>
      </c>
      <c r="O230" s="174"/>
      <c r="P230" s="173"/>
      <c r="Q230" s="224"/>
      <c r="R230" s="505" t="s">
        <v>507</v>
      </c>
      <c r="S230" s="415">
        <f t="shared" si="71"/>
        <v>0</v>
      </c>
      <c r="T230" s="174"/>
      <c r="U230" s="173"/>
      <c r="V230" s="224"/>
      <c r="W230" s="505" t="s">
        <v>507</v>
      </c>
      <c r="X230" s="415">
        <f t="shared" si="73"/>
        <v>0</v>
      </c>
      <c r="Y230" s="171"/>
      <c r="Z230" s="173"/>
      <c r="AA230" s="276"/>
      <c r="AB230" s="507" t="s">
        <v>507</v>
      </c>
      <c r="AC230" s="415">
        <f t="shared" si="72"/>
        <v>0</v>
      </c>
      <c r="AE230" s="179" t="s">
        <v>90</v>
      </c>
      <c r="AF230" s="180" t="s">
        <v>91</v>
      </c>
      <c r="AG230" s="180" t="s">
        <v>92</v>
      </c>
      <c r="AH230" s="180" t="s">
        <v>93</v>
      </c>
      <c r="AI230" s="180" t="s">
        <v>94</v>
      </c>
      <c r="AJ230" s="184"/>
      <c r="AK230" s="187"/>
      <c r="AL230" s="192" t="s">
        <v>111</v>
      </c>
      <c r="AM230" s="180" t="s">
        <v>115</v>
      </c>
      <c r="AN230" s="191" t="s">
        <v>118</v>
      </c>
      <c r="AO230" s="190" t="s">
        <v>121</v>
      </c>
      <c r="AP230" s="193" t="s">
        <v>31</v>
      </c>
      <c r="AQ230" s="187"/>
      <c r="AR230" s="165"/>
      <c r="AS230" s="182"/>
      <c r="AT230" s="182"/>
      <c r="AY230" s="268" t="s">
        <v>248</v>
      </c>
      <c r="AZ230" s="269" t="s">
        <v>249</v>
      </c>
    </row>
    <row r="231" spans="3:52" ht="20.100000000000001" customHeight="1" thickTop="1" thickBot="1" x14ac:dyDescent="0.25">
      <c r="C231" s="203"/>
      <c r="D231" s="443"/>
      <c r="E231" s="439" t="s">
        <v>195</v>
      </c>
      <c r="F231" s="401">
        <f>SUM(F201:F230)</f>
        <v>0</v>
      </c>
      <c r="G231" s="423"/>
      <c r="H231" s="417">
        <f>SUM(H201:H230)</f>
        <v>0</v>
      </c>
      <c r="I231" s="204"/>
      <c r="J231" s="402" t="s">
        <v>111</v>
      </c>
      <c r="K231" s="413" t="s">
        <v>196</v>
      </c>
      <c r="L231" s="403">
        <f>SUM(L201:L230)</f>
        <v>0</v>
      </c>
      <c r="M231" s="426"/>
      <c r="N231" s="418">
        <f>SUM(N201:N230)</f>
        <v>0</v>
      </c>
      <c r="O231" s="404" t="s">
        <v>115</v>
      </c>
      <c r="P231" s="405" t="s">
        <v>196</v>
      </c>
      <c r="Q231" s="406">
        <f>SUM(Q201:Q230)</f>
        <v>0</v>
      </c>
      <c r="R231" s="427"/>
      <c r="S231" s="421">
        <f>SUM(S201:S230)</f>
        <v>0</v>
      </c>
      <c r="T231" s="407" t="s">
        <v>118</v>
      </c>
      <c r="U231" s="412" t="s">
        <v>196</v>
      </c>
      <c r="V231" s="409">
        <f>SUM(V201:V230)</f>
        <v>0</v>
      </c>
      <c r="W231" s="429"/>
      <c r="X231" s="419">
        <f>SUM(X201:X230)</f>
        <v>0</v>
      </c>
      <c r="Y231" s="408" t="s">
        <v>121</v>
      </c>
      <c r="Z231" s="411" t="s">
        <v>196</v>
      </c>
      <c r="AA231" s="410">
        <f>SUM(AA201:AA230)</f>
        <v>0</v>
      </c>
      <c r="AB231" s="431"/>
      <c r="AC231" s="420">
        <f>SUM(AC201:AC230)</f>
        <v>0</v>
      </c>
      <c r="AE231" s="183">
        <f>IF(AT231=1,F231,"")</f>
        <v>0</v>
      </c>
      <c r="AF231" s="183" t="str">
        <f>IF(AT231=2,F231,"")</f>
        <v/>
      </c>
      <c r="AG231" s="183" t="str">
        <f>IF(AT231=3,F231,"")</f>
        <v/>
      </c>
      <c r="AH231" s="183" t="str">
        <f>IF(AT231=4,F231,"")</f>
        <v/>
      </c>
      <c r="AI231" s="183" t="str">
        <f>IF(AT231=5,F231,"")</f>
        <v/>
      </c>
      <c r="AL231" s="183">
        <f>L231</f>
        <v>0</v>
      </c>
      <c r="AM231" s="183">
        <f>Q231</f>
        <v>0</v>
      </c>
      <c r="AN231" s="183">
        <f>V231</f>
        <v>0</v>
      </c>
      <c r="AO231" s="183">
        <f>AA231</f>
        <v>0</v>
      </c>
      <c r="AP231" s="183">
        <f>L231+Q231+V231+AA231</f>
        <v>0</v>
      </c>
      <c r="AR231" s="181"/>
      <c r="AS231" s="2" t="str">
        <f>VLOOKUP(F231,$AR$7:$AS$11,2)</f>
        <v>&lt; 95</v>
      </c>
      <c r="AT231" s="46">
        <f>VLOOKUP(F231,$AR$7:$AT$11,3)</f>
        <v>1</v>
      </c>
      <c r="AU231" s="184"/>
      <c r="AW231" s="184"/>
      <c r="AY231" s="270">
        <f>H231</f>
        <v>0</v>
      </c>
      <c r="AZ231" s="270">
        <f>N231+S231+X231+AC231</f>
        <v>0</v>
      </c>
    </row>
    <row r="232" spans="3:52" ht="15" customHeight="1" thickBot="1" x14ac:dyDescent="0.25">
      <c r="H232" s="263"/>
      <c r="I232" s="433"/>
    </row>
    <row r="233" spans="3:52" ht="15" customHeight="1" x14ac:dyDescent="0.2">
      <c r="C233" s="639">
        <v>13</v>
      </c>
      <c r="D233" s="440">
        <v>1</v>
      </c>
      <c r="E233" s="199"/>
      <c r="F233" s="223"/>
      <c r="G233" s="503" t="s">
        <v>507</v>
      </c>
      <c r="H233" s="414">
        <f t="shared" ref="H233:H242" si="74">IF(G233="SI",F233,0)</f>
        <v>0</v>
      </c>
      <c r="I233" s="434"/>
      <c r="J233" s="198"/>
      <c r="K233" s="199"/>
      <c r="L233" s="223"/>
      <c r="M233" s="503" t="s">
        <v>507</v>
      </c>
      <c r="N233" s="414" t="str">
        <f t="shared" ref="N233:N242" si="75">IF($M233="SI",$L233,"")</f>
        <v/>
      </c>
      <c r="O233" s="198"/>
      <c r="P233" s="199"/>
      <c r="Q233" s="223"/>
      <c r="R233" s="503" t="s">
        <v>507</v>
      </c>
      <c r="S233" s="414">
        <f t="shared" ref="S233:S242" si="76">IF($R233="SI",$Q233,0)</f>
        <v>0</v>
      </c>
      <c r="T233" s="198"/>
      <c r="U233" s="199"/>
      <c r="V233" s="223"/>
      <c r="W233" s="503" t="s">
        <v>507</v>
      </c>
      <c r="X233" s="414">
        <f>IF($W233="SI",$V233,0)</f>
        <v>0</v>
      </c>
      <c r="Y233" s="198"/>
      <c r="Z233" s="199"/>
      <c r="AA233" s="277"/>
      <c r="AB233" s="504" t="s">
        <v>507</v>
      </c>
      <c r="AC233" s="414">
        <f t="shared" ref="AC233:AC242" si="77">IF($AB233="SI",$AA233,0)</f>
        <v>0</v>
      </c>
    </row>
    <row r="234" spans="3:52" ht="15" customHeight="1" x14ac:dyDescent="0.2">
      <c r="C234" s="640"/>
      <c r="D234" s="441">
        <v>2</v>
      </c>
      <c r="E234" s="172"/>
      <c r="F234" s="224"/>
      <c r="G234" s="506" t="s">
        <v>507</v>
      </c>
      <c r="H234" s="415">
        <f t="shared" si="74"/>
        <v>0</v>
      </c>
      <c r="J234" s="171"/>
      <c r="K234" s="172"/>
      <c r="L234" s="224"/>
      <c r="M234" s="506" t="s">
        <v>507</v>
      </c>
      <c r="N234" s="415" t="str">
        <f t="shared" si="75"/>
        <v/>
      </c>
      <c r="O234" s="171"/>
      <c r="P234" s="173"/>
      <c r="Q234" s="224"/>
      <c r="R234" s="506" t="s">
        <v>507</v>
      </c>
      <c r="S234" s="415">
        <f t="shared" si="76"/>
        <v>0</v>
      </c>
      <c r="T234" s="171"/>
      <c r="U234" s="173"/>
      <c r="V234" s="224"/>
      <c r="W234" s="506" t="s">
        <v>507</v>
      </c>
      <c r="X234" s="415">
        <f t="shared" ref="X234:X242" si="78">IF($W234="SI",$V234,0)</f>
        <v>0</v>
      </c>
      <c r="Y234" s="171"/>
      <c r="Z234" s="172"/>
      <c r="AA234" s="276"/>
      <c r="AB234" s="507" t="s">
        <v>507</v>
      </c>
      <c r="AC234" s="415">
        <f t="shared" si="77"/>
        <v>0</v>
      </c>
    </row>
    <row r="235" spans="3:52" ht="15" customHeight="1" x14ac:dyDescent="0.2">
      <c r="C235" s="641"/>
      <c r="D235" s="441">
        <v>3</v>
      </c>
      <c r="E235" s="172"/>
      <c r="F235" s="224"/>
      <c r="G235" s="506" t="s">
        <v>507</v>
      </c>
      <c r="H235" s="415">
        <f t="shared" si="74"/>
        <v>0</v>
      </c>
      <c r="J235" s="171"/>
      <c r="K235" s="172"/>
      <c r="L235" s="224"/>
      <c r="M235" s="506" t="s">
        <v>507</v>
      </c>
      <c r="N235" s="415" t="str">
        <f t="shared" si="75"/>
        <v/>
      </c>
      <c r="O235" s="171"/>
      <c r="P235" s="173"/>
      <c r="Q235" s="224"/>
      <c r="R235" s="506" t="s">
        <v>507</v>
      </c>
      <c r="S235" s="415">
        <f t="shared" si="76"/>
        <v>0</v>
      </c>
      <c r="T235" s="174"/>
      <c r="U235" s="173"/>
      <c r="V235" s="224"/>
      <c r="W235" s="506" t="s">
        <v>507</v>
      </c>
      <c r="X235" s="415">
        <f t="shared" si="78"/>
        <v>0</v>
      </c>
      <c r="Y235" s="171"/>
      <c r="Z235" s="172"/>
      <c r="AA235" s="276"/>
      <c r="AB235" s="507" t="s">
        <v>507</v>
      </c>
      <c r="AC235" s="415">
        <f t="shared" si="77"/>
        <v>0</v>
      </c>
    </row>
    <row r="236" spans="3:52" ht="15" customHeight="1" x14ac:dyDescent="0.2">
      <c r="C236" s="435" t="s">
        <v>186</v>
      </c>
      <c r="D236" s="441">
        <v>4</v>
      </c>
      <c r="E236" s="172"/>
      <c r="F236" s="224"/>
      <c r="G236" s="506" t="s">
        <v>507</v>
      </c>
      <c r="H236" s="415">
        <f t="shared" si="74"/>
        <v>0</v>
      </c>
      <c r="J236" s="171"/>
      <c r="K236" s="172"/>
      <c r="L236" s="224"/>
      <c r="M236" s="506" t="s">
        <v>507</v>
      </c>
      <c r="N236" s="415" t="str">
        <f t="shared" si="75"/>
        <v/>
      </c>
      <c r="O236" s="171"/>
      <c r="P236" s="173"/>
      <c r="Q236" s="224"/>
      <c r="R236" s="506" t="s">
        <v>507</v>
      </c>
      <c r="S236" s="415">
        <f t="shared" si="76"/>
        <v>0</v>
      </c>
      <c r="T236" s="174"/>
      <c r="U236" s="173"/>
      <c r="V236" s="224"/>
      <c r="W236" s="506" t="s">
        <v>507</v>
      </c>
      <c r="X236" s="415">
        <f t="shared" si="78"/>
        <v>0</v>
      </c>
      <c r="Y236" s="171"/>
      <c r="Z236" s="173"/>
      <c r="AA236" s="276"/>
      <c r="AB236" s="507" t="s">
        <v>507</v>
      </c>
      <c r="AC236" s="415">
        <f t="shared" si="77"/>
        <v>0</v>
      </c>
    </row>
    <row r="237" spans="3:52" ht="15" customHeight="1" x14ac:dyDescent="0.2">
      <c r="C237" s="435" t="s">
        <v>207</v>
      </c>
      <c r="D237" s="441">
        <v>5</v>
      </c>
      <c r="E237" s="172"/>
      <c r="F237" s="224"/>
      <c r="G237" s="506" t="s">
        <v>507</v>
      </c>
      <c r="H237" s="415">
        <f t="shared" si="74"/>
        <v>0</v>
      </c>
      <c r="J237" s="171"/>
      <c r="K237" s="172"/>
      <c r="L237" s="224"/>
      <c r="M237" s="506" t="s">
        <v>507</v>
      </c>
      <c r="N237" s="415" t="str">
        <f t="shared" si="75"/>
        <v/>
      </c>
      <c r="O237" s="171"/>
      <c r="P237" s="172"/>
      <c r="Q237" s="224"/>
      <c r="R237" s="506" t="s">
        <v>507</v>
      </c>
      <c r="S237" s="415">
        <f t="shared" si="76"/>
        <v>0</v>
      </c>
      <c r="T237" s="174"/>
      <c r="U237" s="172"/>
      <c r="V237" s="224"/>
      <c r="W237" s="506" t="s">
        <v>507</v>
      </c>
      <c r="X237" s="415">
        <f t="shared" si="78"/>
        <v>0</v>
      </c>
      <c r="Y237" s="171"/>
      <c r="Z237" s="172"/>
      <c r="AA237" s="276"/>
      <c r="AB237" s="507" t="s">
        <v>507</v>
      </c>
      <c r="AC237" s="415">
        <f t="shared" si="77"/>
        <v>0</v>
      </c>
    </row>
    <row r="238" spans="3:52" ht="15" customHeight="1" x14ac:dyDescent="0.2">
      <c r="C238" s="436"/>
      <c r="D238" s="441"/>
      <c r="E238" s="172"/>
      <c r="F238" s="224"/>
      <c r="G238" s="506" t="s">
        <v>507</v>
      </c>
      <c r="H238" s="415">
        <f t="shared" si="74"/>
        <v>0</v>
      </c>
      <c r="J238" s="171"/>
      <c r="K238" s="172"/>
      <c r="L238" s="224"/>
      <c r="M238" s="506" t="s">
        <v>507</v>
      </c>
      <c r="N238" s="415" t="str">
        <f t="shared" si="75"/>
        <v/>
      </c>
      <c r="O238" s="171"/>
      <c r="P238" s="173"/>
      <c r="Q238" s="224"/>
      <c r="R238" s="506" t="s">
        <v>507</v>
      </c>
      <c r="S238" s="415">
        <f t="shared" si="76"/>
        <v>0</v>
      </c>
      <c r="T238" s="174"/>
      <c r="U238" s="173"/>
      <c r="V238" s="224"/>
      <c r="W238" s="506" t="s">
        <v>507</v>
      </c>
      <c r="X238" s="415">
        <f t="shared" si="78"/>
        <v>0</v>
      </c>
      <c r="Y238" s="171"/>
      <c r="Z238" s="172"/>
      <c r="AA238" s="276"/>
      <c r="AB238" s="507" t="s">
        <v>507</v>
      </c>
      <c r="AC238" s="415">
        <f t="shared" si="77"/>
        <v>0</v>
      </c>
    </row>
    <row r="239" spans="3:52" ht="15" customHeight="1" x14ac:dyDescent="0.2">
      <c r="C239" s="437"/>
      <c r="D239" s="441"/>
      <c r="E239" s="172"/>
      <c r="F239" s="224"/>
      <c r="G239" s="506" t="s">
        <v>507</v>
      </c>
      <c r="H239" s="415">
        <f t="shared" si="74"/>
        <v>0</v>
      </c>
      <c r="J239" s="171"/>
      <c r="K239" s="172"/>
      <c r="L239" s="224"/>
      <c r="M239" s="506" t="s">
        <v>507</v>
      </c>
      <c r="N239" s="415" t="str">
        <f t="shared" si="75"/>
        <v/>
      </c>
      <c r="O239" s="171"/>
      <c r="P239" s="173"/>
      <c r="Q239" s="224"/>
      <c r="R239" s="506" t="s">
        <v>507</v>
      </c>
      <c r="S239" s="415">
        <f t="shared" si="76"/>
        <v>0</v>
      </c>
      <c r="T239" s="174"/>
      <c r="U239" s="173"/>
      <c r="V239" s="224"/>
      <c r="W239" s="506" t="s">
        <v>507</v>
      </c>
      <c r="X239" s="415">
        <f t="shared" si="78"/>
        <v>0</v>
      </c>
      <c r="Y239" s="171"/>
      <c r="Z239" s="172"/>
      <c r="AA239" s="276"/>
      <c r="AB239" s="507" t="s">
        <v>507</v>
      </c>
      <c r="AC239" s="415">
        <f t="shared" si="77"/>
        <v>0</v>
      </c>
    </row>
    <row r="240" spans="3:52" ht="15" customHeight="1" x14ac:dyDescent="0.2">
      <c r="C240" s="437"/>
      <c r="D240" s="441"/>
      <c r="E240" s="172"/>
      <c r="F240" s="224"/>
      <c r="G240" s="506" t="s">
        <v>507</v>
      </c>
      <c r="H240" s="415">
        <f t="shared" si="74"/>
        <v>0</v>
      </c>
      <c r="J240" s="171"/>
      <c r="K240" s="172"/>
      <c r="L240" s="224"/>
      <c r="M240" s="506" t="s">
        <v>507</v>
      </c>
      <c r="N240" s="415" t="str">
        <f t="shared" si="75"/>
        <v/>
      </c>
      <c r="O240" s="171"/>
      <c r="P240" s="173"/>
      <c r="Q240" s="224"/>
      <c r="R240" s="506" t="s">
        <v>507</v>
      </c>
      <c r="S240" s="415">
        <f t="shared" si="76"/>
        <v>0</v>
      </c>
      <c r="T240" s="174"/>
      <c r="U240" s="173"/>
      <c r="V240" s="224"/>
      <c r="W240" s="506" t="s">
        <v>507</v>
      </c>
      <c r="X240" s="415">
        <f t="shared" si="78"/>
        <v>0</v>
      </c>
      <c r="Y240" s="171"/>
      <c r="Z240" s="173"/>
      <c r="AA240" s="276"/>
      <c r="AB240" s="507" t="s">
        <v>507</v>
      </c>
      <c r="AC240" s="415">
        <f t="shared" si="77"/>
        <v>0</v>
      </c>
    </row>
    <row r="241" spans="3:52" ht="15" customHeight="1" x14ac:dyDescent="0.2">
      <c r="C241" s="437"/>
      <c r="D241" s="441"/>
      <c r="E241" s="172"/>
      <c r="F241" s="224"/>
      <c r="G241" s="506" t="s">
        <v>507</v>
      </c>
      <c r="H241" s="415">
        <f t="shared" si="74"/>
        <v>0</v>
      </c>
      <c r="J241" s="171"/>
      <c r="K241" s="172"/>
      <c r="L241" s="224"/>
      <c r="M241" s="506" t="s">
        <v>507</v>
      </c>
      <c r="N241" s="415" t="str">
        <f t="shared" si="75"/>
        <v/>
      </c>
      <c r="O241" s="171"/>
      <c r="P241" s="173"/>
      <c r="Q241" s="224"/>
      <c r="R241" s="506" t="s">
        <v>507</v>
      </c>
      <c r="S241" s="415">
        <f t="shared" si="76"/>
        <v>0</v>
      </c>
      <c r="T241" s="174"/>
      <c r="U241" s="173"/>
      <c r="V241" s="224"/>
      <c r="W241" s="506" t="s">
        <v>507</v>
      </c>
      <c r="X241" s="415">
        <f t="shared" si="78"/>
        <v>0</v>
      </c>
      <c r="Y241" s="171"/>
      <c r="Z241" s="172"/>
      <c r="AA241" s="276"/>
      <c r="AB241" s="507" t="s">
        <v>507</v>
      </c>
      <c r="AC241" s="415">
        <f t="shared" si="77"/>
        <v>0</v>
      </c>
      <c r="AS241" s="165"/>
      <c r="AY241" s="636" t="s">
        <v>31</v>
      </c>
      <c r="AZ241" s="637"/>
    </row>
    <row r="242" spans="3:52" ht="15" customHeight="1" thickBot="1" x14ac:dyDescent="0.25">
      <c r="C242" s="432"/>
      <c r="D242" s="441"/>
      <c r="E242" s="172"/>
      <c r="F242" s="224"/>
      <c r="G242" s="505" t="s">
        <v>507</v>
      </c>
      <c r="H242" s="416">
        <f t="shared" si="74"/>
        <v>0</v>
      </c>
      <c r="J242" s="171"/>
      <c r="K242" s="172"/>
      <c r="L242" s="224"/>
      <c r="M242" s="505" t="s">
        <v>507</v>
      </c>
      <c r="N242" s="415" t="str">
        <f t="shared" si="75"/>
        <v/>
      </c>
      <c r="O242" s="174"/>
      <c r="P242" s="173"/>
      <c r="Q242" s="224"/>
      <c r="R242" s="505" t="s">
        <v>507</v>
      </c>
      <c r="S242" s="415">
        <f t="shared" si="76"/>
        <v>0</v>
      </c>
      <c r="T242" s="174"/>
      <c r="U242" s="173"/>
      <c r="V242" s="224"/>
      <c r="W242" s="505" t="s">
        <v>507</v>
      </c>
      <c r="X242" s="415">
        <f t="shared" si="78"/>
        <v>0</v>
      </c>
      <c r="Y242" s="171"/>
      <c r="Z242" s="173"/>
      <c r="AA242" s="276"/>
      <c r="AB242" s="507" t="s">
        <v>507</v>
      </c>
      <c r="AC242" s="415">
        <f t="shared" si="77"/>
        <v>0</v>
      </c>
      <c r="AE242" s="179" t="s">
        <v>90</v>
      </c>
      <c r="AF242" s="180" t="s">
        <v>91</v>
      </c>
      <c r="AG242" s="180" t="s">
        <v>92</v>
      </c>
      <c r="AH242" s="180" t="s">
        <v>93</v>
      </c>
      <c r="AI242" s="180" t="s">
        <v>94</v>
      </c>
      <c r="AJ242" s="184"/>
      <c r="AK242" s="187"/>
      <c r="AL242" s="192" t="s">
        <v>111</v>
      </c>
      <c r="AM242" s="180" t="s">
        <v>115</v>
      </c>
      <c r="AN242" s="191" t="s">
        <v>118</v>
      </c>
      <c r="AO242" s="190" t="s">
        <v>121</v>
      </c>
      <c r="AP242" s="193" t="s">
        <v>31</v>
      </c>
      <c r="AQ242" s="187"/>
      <c r="AR242" s="165"/>
      <c r="AS242" s="182"/>
      <c r="AT242" s="182"/>
      <c r="AY242" s="268" t="s">
        <v>248</v>
      </c>
      <c r="AZ242" s="269" t="s">
        <v>249</v>
      </c>
    </row>
    <row r="243" spans="3:52" ht="20.100000000000001" customHeight="1" thickTop="1" thickBot="1" x14ac:dyDescent="0.25">
      <c r="C243" s="203"/>
      <c r="D243" s="443"/>
      <c r="E243" s="439" t="s">
        <v>195</v>
      </c>
      <c r="F243" s="401">
        <f>SUM(F213:F242)</f>
        <v>0</v>
      </c>
      <c r="G243" s="423"/>
      <c r="H243" s="417">
        <f>SUM(H213:H242)</f>
        <v>0</v>
      </c>
      <c r="I243" s="204"/>
      <c r="J243" s="402" t="s">
        <v>111</v>
      </c>
      <c r="K243" s="413" t="s">
        <v>196</v>
      </c>
      <c r="L243" s="403">
        <f>SUM(L213:L242)</f>
        <v>0</v>
      </c>
      <c r="M243" s="426"/>
      <c r="N243" s="418">
        <f>SUM(N213:N242)</f>
        <v>0</v>
      </c>
      <c r="O243" s="404" t="s">
        <v>115</v>
      </c>
      <c r="P243" s="405" t="s">
        <v>196</v>
      </c>
      <c r="Q243" s="406">
        <f>SUM(Q213:Q242)</f>
        <v>0</v>
      </c>
      <c r="R243" s="427"/>
      <c r="S243" s="421">
        <f>SUM(S213:S242)</f>
        <v>0</v>
      </c>
      <c r="T243" s="407" t="s">
        <v>118</v>
      </c>
      <c r="U243" s="412" t="s">
        <v>196</v>
      </c>
      <c r="V243" s="409">
        <f>SUM(V213:V242)</f>
        <v>0</v>
      </c>
      <c r="W243" s="429"/>
      <c r="X243" s="419">
        <f>SUM(X213:X242)</f>
        <v>0</v>
      </c>
      <c r="Y243" s="408" t="s">
        <v>121</v>
      </c>
      <c r="Z243" s="411" t="s">
        <v>196</v>
      </c>
      <c r="AA243" s="410">
        <f>SUM(AA213:AA242)</f>
        <v>0</v>
      </c>
      <c r="AB243" s="431"/>
      <c r="AC243" s="420">
        <f>SUM(AC213:AC242)</f>
        <v>0</v>
      </c>
      <c r="AE243" s="183">
        <f>IF(AT243=1,F243,"")</f>
        <v>0</v>
      </c>
      <c r="AF243" s="183" t="str">
        <f>IF(AT243=2,F243,"")</f>
        <v/>
      </c>
      <c r="AG243" s="183" t="str">
        <f>IF(AT243=3,F243,"")</f>
        <v/>
      </c>
      <c r="AH243" s="183" t="str">
        <f>IF(AT243=4,F243,"")</f>
        <v/>
      </c>
      <c r="AI243" s="183" t="str">
        <f>IF(AT243=5,F243,"")</f>
        <v/>
      </c>
      <c r="AL243" s="183">
        <f>L243</f>
        <v>0</v>
      </c>
      <c r="AM243" s="183">
        <f>Q243</f>
        <v>0</v>
      </c>
      <c r="AN243" s="183">
        <f>V243</f>
        <v>0</v>
      </c>
      <c r="AO243" s="183">
        <f>AA243</f>
        <v>0</v>
      </c>
      <c r="AP243" s="183">
        <f>L243+Q243+V243+AA243</f>
        <v>0</v>
      </c>
      <c r="AR243" s="181"/>
      <c r="AS243" s="2" t="str">
        <f>VLOOKUP(F243,$AR$7:$AS$11,2)</f>
        <v>&lt; 95</v>
      </c>
      <c r="AT243" s="46">
        <f>VLOOKUP(F243,$AR$7:$AT$11,3)</f>
        <v>1</v>
      </c>
      <c r="AU243" s="184"/>
      <c r="AW243" s="184"/>
      <c r="AY243" s="270">
        <f>H243</f>
        <v>0</v>
      </c>
      <c r="AZ243" s="270">
        <f>N243+S243+X243+AC243</f>
        <v>0</v>
      </c>
    </row>
    <row r="244" spans="3:52" ht="15" customHeight="1" thickBot="1" x14ac:dyDescent="0.25">
      <c r="H244" s="263"/>
      <c r="I244" s="433"/>
    </row>
    <row r="245" spans="3:52" ht="15" customHeight="1" x14ac:dyDescent="0.2">
      <c r="C245" s="639">
        <v>14</v>
      </c>
      <c r="D245" s="440">
        <v>1</v>
      </c>
      <c r="E245" s="199"/>
      <c r="F245" s="223"/>
      <c r="G245" s="503" t="s">
        <v>507</v>
      </c>
      <c r="H245" s="414">
        <f t="shared" ref="H245:H254" si="79">IF(G245="SI",F245,0)</f>
        <v>0</v>
      </c>
      <c r="I245" s="434"/>
      <c r="J245" s="198"/>
      <c r="K245" s="199"/>
      <c r="L245" s="223"/>
      <c r="M245" s="503" t="s">
        <v>507</v>
      </c>
      <c r="N245" s="414" t="str">
        <f t="shared" ref="N245:N254" si="80">IF($M245="SI",$L245,"")</f>
        <v/>
      </c>
      <c r="O245" s="198"/>
      <c r="P245" s="199"/>
      <c r="Q245" s="223"/>
      <c r="R245" s="503" t="s">
        <v>507</v>
      </c>
      <c r="S245" s="414">
        <f t="shared" ref="S245:S254" si="81">IF($R245="SI",$Q245,0)</f>
        <v>0</v>
      </c>
      <c r="T245" s="198"/>
      <c r="U245" s="199"/>
      <c r="V245" s="223"/>
      <c r="W245" s="503" t="s">
        <v>507</v>
      </c>
      <c r="X245" s="414">
        <f>IF($W245="SI",$V245,0)</f>
        <v>0</v>
      </c>
      <c r="Y245" s="198"/>
      <c r="Z245" s="199"/>
      <c r="AA245" s="277"/>
      <c r="AB245" s="504" t="s">
        <v>507</v>
      </c>
      <c r="AC245" s="414">
        <f t="shared" ref="AC245:AC254" si="82">IF($AB245="SI",$AA245,0)</f>
        <v>0</v>
      </c>
    </row>
    <row r="246" spans="3:52" ht="15" customHeight="1" x14ac:dyDescent="0.2">
      <c r="C246" s="640"/>
      <c r="D246" s="441">
        <v>2</v>
      </c>
      <c r="E246" s="172"/>
      <c r="F246" s="224"/>
      <c r="G246" s="506" t="s">
        <v>507</v>
      </c>
      <c r="H246" s="415">
        <f t="shared" si="79"/>
        <v>0</v>
      </c>
      <c r="J246" s="171"/>
      <c r="K246" s="172"/>
      <c r="L246" s="224"/>
      <c r="M246" s="506" t="s">
        <v>507</v>
      </c>
      <c r="N246" s="415" t="str">
        <f t="shared" si="80"/>
        <v/>
      </c>
      <c r="O246" s="171"/>
      <c r="P246" s="173"/>
      <c r="Q246" s="224"/>
      <c r="R246" s="506" t="s">
        <v>507</v>
      </c>
      <c r="S246" s="415">
        <f t="shared" si="81"/>
        <v>0</v>
      </c>
      <c r="T246" s="171"/>
      <c r="U246" s="173"/>
      <c r="V246" s="224"/>
      <c r="W246" s="506" t="s">
        <v>507</v>
      </c>
      <c r="X246" s="415">
        <f t="shared" ref="X246:X254" si="83">IF($W246="SI",$V246,0)</f>
        <v>0</v>
      </c>
      <c r="Y246" s="171"/>
      <c r="Z246" s="172"/>
      <c r="AA246" s="276"/>
      <c r="AB246" s="507" t="s">
        <v>507</v>
      </c>
      <c r="AC246" s="415">
        <f t="shared" si="82"/>
        <v>0</v>
      </c>
    </row>
    <row r="247" spans="3:52" ht="15" customHeight="1" x14ac:dyDescent="0.2">
      <c r="C247" s="641"/>
      <c r="D247" s="441">
        <v>3</v>
      </c>
      <c r="E247" s="172"/>
      <c r="F247" s="224"/>
      <c r="G247" s="506" t="s">
        <v>507</v>
      </c>
      <c r="H247" s="415">
        <f t="shared" si="79"/>
        <v>0</v>
      </c>
      <c r="J247" s="171"/>
      <c r="K247" s="172"/>
      <c r="L247" s="224"/>
      <c r="M247" s="506" t="s">
        <v>507</v>
      </c>
      <c r="N247" s="415" t="str">
        <f t="shared" si="80"/>
        <v/>
      </c>
      <c r="O247" s="171"/>
      <c r="P247" s="173"/>
      <c r="Q247" s="224"/>
      <c r="R247" s="506" t="s">
        <v>507</v>
      </c>
      <c r="S247" s="415">
        <f t="shared" si="81"/>
        <v>0</v>
      </c>
      <c r="T247" s="174"/>
      <c r="U247" s="173"/>
      <c r="V247" s="224"/>
      <c r="W247" s="506" t="s">
        <v>507</v>
      </c>
      <c r="X247" s="415">
        <f t="shared" si="83"/>
        <v>0</v>
      </c>
      <c r="Y247" s="171"/>
      <c r="Z247" s="172"/>
      <c r="AA247" s="276"/>
      <c r="AB247" s="507" t="s">
        <v>507</v>
      </c>
      <c r="AC247" s="415">
        <f t="shared" si="82"/>
        <v>0</v>
      </c>
    </row>
    <row r="248" spans="3:52" ht="15" customHeight="1" x14ac:dyDescent="0.2">
      <c r="C248" s="435" t="s">
        <v>186</v>
      </c>
      <c r="D248" s="441">
        <v>4</v>
      </c>
      <c r="E248" s="172"/>
      <c r="F248" s="224"/>
      <c r="G248" s="506" t="s">
        <v>507</v>
      </c>
      <c r="H248" s="415">
        <f t="shared" si="79"/>
        <v>0</v>
      </c>
      <c r="J248" s="171"/>
      <c r="K248" s="172"/>
      <c r="L248" s="224"/>
      <c r="M248" s="506" t="s">
        <v>507</v>
      </c>
      <c r="N248" s="415" t="str">
        <f t="shared" si="80"/>
        <v/>
      </c>
      <c r="O248" s="171"/>
      <c r="P248" s="173"/>
      <c r="Q248" s="224"/>
      <c r="R248" s="506" t="s">
        <v>507</v>
      </c>
      <c r="S248" s="415">
        <f t="shared" si="81"/>
        <v>0</v>
      </c>
      <c r="T248" s="174"/>
      <c r="U248" s="173"/>
      <c r="V248" s="224"/>
      <c r="W248" s="506" t="s">
        <v>507</v>
      </c>
      <c r="X248" s="415">
        <f t="shared" si="83"/>
        <v>0</v>
      </c>
      <c r="Y248" s="171"/>
      <c r="Z248" s="173"/>
      <c r="AA248" s="276"/>
      <c r="AB248" s="507" t="s">
        <v>507</v>
      </c>
      <c r="AC248" s="415">
        <f t="shared" si="82"/>
        <v>0</v>
      </c>
    </row>
    <row r="249" spans="3:52" ht="15" customHeight="1" x14ac:dyDescent="0.2">
      <c r="C249" s="435" t="s">
        <v>207</v>
      </c>
      <c r="D249" s="441">
        <v>5</v>
      </c>
      <c r="E249" s="172"/>
      <c r="F249" s="224"/>
      <c r="G249" s="506" t="s">
        <v>507</v>
      </c>
      <c r="H249" s="415">
        <f t="shared" si="79"/>
        <v>0</v>
      </c>
      <c r="J249" s="171"/>
      <c r="K249" s="172"/>
      <c r="L249" s="224"/>
      <c r="M249" s="506" t="s">
        <v>507</v>
      </c>
      <c r="N249" s="415" t="str">
        <f t="shared" si="80"/>
        <v/>
      </c>
      <c r="O249" s="171"/>
      <c r="P249" s="172"/>
      <c r="Q249" s="224"/>
      <c r="R249" s="506" t="s">
        <v>507</v>
      </c>
      <c r="S249" s="415">
        <f t="shared" si="81"/>
        <v>0</v>
      </c>
      <c r="T249" s="174"/>
      <c r="U249" s="172"/>
      <c r="V249" s="224"/>
      <c r="W249" s="506" t="s">
        <v>507</v>
      </c>
      <c r="X249" s="415">
        <f t="shared" si="83"/>
        <v>0</v>
      </c>
      <c r="Y249" s="171"/>
      <c r="Z249" s="172"/>
      <c r="AA249" s="276"/>
      <c r="AB249" s="507" t="s">
        <v>507</v>
      </c>
      <c r="AC249" s="415">
        <f t="shared" si="82"/>
        <v>0</v>
      </c>
    </row>
    <row r="250" spans="3:52" ht="15" customHeight="1" x14ac:dyDescent="0.2">
      <c r="C250" s="436"/>
      <c r="D250" s="441"/>
      <c r="E250" s="172"/>
      <c r="F250" s="224"/>
      <c r="G250" s="506" t="s">
        <v>507</v>
      </c>
      <c r="H250" s="415">
        <f t="shared" si="79"/>
        <v>0</v>
      </c>
      <c r="J250" s="171"/>
      <c r="K250" s="172"/>
      <c r="L250" s="224"/>
      <c r="M250" s="506" t="s">
        <v>507</v>
      </c>
      <c r="N250" s="415" t="str">
        <f t="shared" si="80"/>
        <v/>
      </c>
      <c r="O250" s="171"/>
      <c r="P250" s="173"/>
      <c r="Q250" s="224"/>
      <c r="R250" s="506" t="s">
        <v>507</v>
      </c>
      <c r="S250" s="415">
        <f t="shared" si="81"/>
        <v>0</v>
      </c>
      <c r="T250" s="174"/>
      <c r="U250" s="173"/>
      <c r="V250" s="224"/>
      <c r="W250" s="506" t="s">
        <v>507</v>
      </c>
      <c r="X250" s="415">
        <f t="shared" si="83"/>
        <v>0</v>
      </c>
      <c r="Y250" s="171"/>
      <c r="Z250" s="172"/>
      <c r="AA250" s="276"/>
      <c r="AB250" s="507" t="s">
        <v>507</v>
      </c>
      <c r="AC250" s="415">
        <f t="shared" si="82"/>
        <v>0</v>
      </c>
    </row>
    <row r="251" spans="3:52" ht="15" customHeight="1" x14ac:dyDescent="0.2">
      <c r="C251" s="437"/>
      <c r="D251" s="441"/>
      <c r="E251" s="172"/>
      <c r="F251" s="224"/>
      <c r="G251" s="506" t="s">
        <v>507</v>
      </c>
      <c r="H251" s="415">
        <f t="shared" si="79"/>
        <v>0</v>
      </c>
      <c r="J251" s="171"/>
      <c r="K251" s="172"/>
      <c r="L251" s="224"/>
      <c r="M251" s="506" t="s">
        <v>507</v>
      </c>
      <c r="N251" s="415" t="str">
        <f t="shared" si="80"/>
        <v/>
      </c>
      <c r="O251" s="171"/>
      <c r="P251" s="173"/>
      <c r="Q251" s="224"/>
      <c r="R251" s="506" t="s">
        <v>507</v>
      </c>
      <c r="S251" s="415">
        <f t="shared" si="81"/>
        <v>0</v>
      </c>
      <c r="T251" s="174"/>
      <c r="U251" s="173"/>
      <c r="V251" s="224"/>
      <c r="W251" s="506" t="s">
        <v>507</v>
      </c>
      <c r="X251" s="415">
        <f t="shared" si="83"/>
        <v>0</v>
      </c>
      <c r="Y251" s="171"/>
      <c r="Z251" s="172"/>
      <c r="AA251" s="276"/>
      <c r="AB251" s="507" t="s">
        <v>507</v>
      </c>
      <c r="AC251" s="415">
        <f t="shared" si="82"/>
        <v>0</v>
      </c>
    </row>
    <row r="252" spans="3:52" ht="15" customHeight="1" x14ac:dyDescent="0.2">
      <c r="C252" s="437"/>
      <c r="D252" s="441"/>
      <c r="E252" s="172"/>
      <c r="F252" s="224"/>
      <c r="G252" s="506" t="s">
        <v>507</v>
      </c>
      <c r="H252" s="415">
        <f t="shared" si="79"/>
        <v>0</v>
      </c>
      <c r="J252" s="171"/>
      <c r="K252" s="172"/>
      <c r="L252" s="224"/>
      <c r="M252" s="506" t="s">
        <v>507</v>
      </c>
      <c r="N252" s="415" t="str">
        <f t="shared" si="80"/>
        <v/>
      </c>
      <c r="O252" s="171"/>
      <c r="P252" s="173"/>
      <c r="Q252" s="224"/>
      <c r="R252" s="506" t="s">
        <v>507</v>
      </c>
      <c r="S252" s="415">
        <f t="shared" si="81"/>
        <v>0</v>
      </c>
      <c r="T252" s="174"/>
      <c r="U252" s="173"/>
      <c r="V252" s="224"/>
      <c r="W252" s="506" t="s">
        <v>507</v>
      </c>
      <c r="X252" s="415">
        <f t="shared" si="83"/>
        <v>0</v>
      </c>
      <c r="Y252" s="171"/>
      <c r="Z252" s="173"/>
      <c r="AA252" s="276"/>
      <c r="AB252" s="507" t="s">
        <v>507</v>
      </c>
      <c r="AC252" s="415">
        <f t="shared" si="82"/>
        <v>0</v>
      </c>
    </row>
    <row r="253" spans="3:52" ht="15" customHeight="1" x14ac:dyDescent="0.2">
      <c r="C253" s="437"/>
      <c r="D253" s="441"/>
      <c r="E253" s="172"/>
      <c r="F253" s="224"/>
      <c r="G253" s="506" t="s">
        <v>507</v>
      </c>
      <c r="H253" s="415">
        <f t="shared" si="79"/>
        <v>0</v>
      </c>
      <c r="J253" s="171"/>
      <c r="K253" s="172"/>
      <c r="L253" s="224"/>
      <c r="M253" s="506" t="s">
        <v>507</v>
      </c>
      <c r="N253" s="415" t="str">
        <f t="shared" si="80"/>
        <v/>
      </c>
      <c r="O253" s="171"/>
      <c r="P253" s="173"/>
      <c r="Q253" s="224"/>
      <c r="R253" s="506" t="s">
        <v>507</v>
      </c>
      <c r="S253" s="415">
        <f t="shared" si="81"/>
        <v>0</v>
      </c>
      <c r="T253" s="174"/>
      <c r="U253" s="173"/>
      <c r="V253" s="224"/>
      <c r="W253" s="506" t="s">
        <v>507</v>
      </c>
      <c r="X253" s="415">
        <f t="shared" si="83"/>
        <v>0</v>
      </c>
      <c r="Y253" s="171"/>
      <c r="Z253" s="172"/>
      <c r="AA253" s="276"/>
      <c r="AB253" s="507" t="s">
        <v>507</v>
      </c>
      <c r="AC253" s="415">
        <f t="shared" si="82"/>
        <v>0</v>
      </c>
      <c r="AS253" s="165"/>
      <c r="AY253" s="636" t="s">
        <v>31</v>
      </c>
      <c r="AZ253" s="637"/>
    </row>
    <row r="254" spans="3:52" ht="15" customHeight="1" thickBot="1" x14ac:dyDescent="0.25">
      <c r="C254" s="432"/>
      <c r="D254" s="441"/>
      <c r="E254" s="172"/>
      <c r="F254" s="224"/>
      <c r="G254" s="505" t="s">
        <v>507</v>
      </c>
      <c r="H254" s="416">
        <f t="shared" si="79"/>
        <v>0</v>
      </c>
      <c r="J254" s="171"/>
      <c r="K254" s="172"/>
      <c r="L254" s="224"/>
      <c r="M254" s="505" t="s">
        <v>507</v>
      </c>
      <c r="N254" s="415" t="str">
        <f t="shared" si="80"/>
        <v/>
      </c>
      <c r="O254" s="174"/>
      <c r="P254" s="173"/>
      <c r="Q254" s="224"/>
      <c r="R254" s="505" t="s">
        <v>507</v>
      </c>
      <c r="S254" s="415">
        <f t="shared" si="81"/>
        <v>0</v>
      </c>
      <c r="T254" s="174"/>
      <c r="U254" s="173"/>
      <c r="V254" s="224"/>
      <c r="W254" s="505" t="s">
        <v>507</v>
      </c>
      <c r="X254" s="415">
        <f t="shared" si="83"/>
        <v>0</v>
      </c>
      <c r="Y254" s="171"/>
      <c r="Z254" s="173"/>
      <c r="AA254" s="276"/>
      <c r="AB254" s="507" t="s">
        <v>507</v>
      </c>
      <c r="AC254" s="415">
        <f t="shared" si="82"/>
        <v>0</v>
      </c>
      <c r="AE254" s="179" t="s">
        <v>90</v>
      </c>
      <c r="AF254" s="180" t="s">
        <v>91</v>
      </c>
      <c r="AG254" s="180" t="s">
        <v>92</v>
      </c>
      <c r="AH254" s="180" t="s">
        <v>93</v>
      </c>
      <c r="AI254" s="180" t="s">
        <v>94</v>
      </c>
      <c r="AJ254" s="184"/>
      <c r="AK254" s="187"/>
      <c r="AL254" s="192" t="s">
        <v>111</v>
      </c>
      <c r="AM254" s="180" t="s">
        <v>115</v>
      </c>
      <c r="AN254" s="191" t="s">
        <v>118</v>
      </c>
      <c r="AO254" s="190" t="s">
        <v>121</v>
      </c>
      <c r="AP254" s="193" t="s">
        <v>31</v>
      </c>
      <c r="AQ254" s="187"/>
      <c r="AR254" s="165"/>
      <c r="AS254" s="182"/>
      <c r="AT254" s="182"/>
      <c r="AY254" s="268" t="s">
        <v>248</v>
      </c>
      <c r="AZ254" s="269" t="s">
        <v>249</v>
      </c>
    </row>
    <row r="255" spans="3:52" ht="20.100000000000001" customHeight="1" thickTop="1" thickBot="1" x14ac:dyDescent="0.25">
      <c r="C255" s="203"/>
      <c r="D255" s="443"/>
      <c r="E255" s="439" t="s">
        <v>195</v>
      </c>
      <c r="F255" s="401">
        <f>SUM(F225:F254)</f>
        <v>0</v>
      </c>
      <c r="G255" s="423"/>
      <c r="H255" s="417">
        <f>SUM(H225:H254)</f>
        <v>0</v>
      </c>
      <c r="I255" s="204"/>
      <c r="J255" s="402" t="s">
        <v>111</v>
      </c>
      <c r="K255" s="413" t="s">
        <v>196</v>
      </c>
      <c r="L255" s="403">
        <f>SUM(L225:L254)</f>
        <v>0</v>
      </c>
      <c r="M255" s="426"/>
      <c r="N255" s="418">
        <f>SUM(N225:N254)</f>
        <v>0</v>
      </c>
      <c r="O255" s="404" t="s">
        <v>115</v>
      </c>
      <c r="P255" s="405" t="s">
        <v>196</v>
      </c>
      <c r="Q255" s="406">
        <f>SUM(Q225:Q254)</f>
        <v>0</v>
      </c>
      <c r="R255" s="427"/>
      <c r="S255" s="421">
        <f>SUM(S225:S254)</f>
        <v>0</v>
      </c>
      <c r="T255" s="407" t="s">
        <v>118</v>
      </c>
      <c r="U255" s="412" t="s">
        <v>196</v>
      </c>
      <c r="V255" s="409">
        <f>SUM(V225:V254)</f>
        <v>0</v>
      </c>
      <c r="W255" s="429"/>
      <c r="X255" s="419">
        <f>SUM(X225:X254)</f>
        <v>0</v>
      </c>
      <c r="Y255" s="408" t="s">
        <v>121</v>
      </c>
      <c r="Z255" s="411" t="s">
        <v>196</v>
      </c>
      <c r="AA255" s="410">
        <f>SUM(AA225:AA254)</f>
        <v>0</v>
      </c>
      <c r="AB255" s="431"/>
      <c r="AC255" s="420">
        <f>SUM(AC225:AC254)</f>
        <v>0</v>
      </c>
      <c r="AE255" s="183">
        <f>IF(AT255=1,F255,"")</f>
        <v>0</v>
      </c>
      <c r="AF255" s="183" t="str">
        <f>IF(AT255=2,F255,"")</f>
        <v/>
      </c>
      <c r="AG255" s="183" t="str">
        <f>IF(AT255=3,F255,"")</f>
        <v/>
      </c>
      <c r="AH255" s="183" t="str">
        <f>IF(AT255=4,F255,"")</f>
        <v/>
      </c>
      <c r="AI255" s="183" t="str">
        <f>IF(AT255=5,F255,"")</f>
        <v/>
      </c>
      <c r="AL255" s="183">
        <f>L255</f>
        <v>0</v>
      </c>
      <c r="AM255" s="183">
        <f>Q255</f>
        <v>0</v>
      </c>
      <c r="AN255" s="183">
        <f>V255</f>
        <v>0</v>
      </c>
      <c r="AO255" s="183">
        <f>AA255</f>
        <v>0</v>
      </c>
      <c r="AP255" s="183">
        <f>L255+Q255+V255+AA255</f>
        <v>0</v>
      </c>
      <c r="AR255" s="181"/>
      <c r="AS255" s="2" t="str">
        <f>VLOOKUP(F255,$AR$7:$AS$11,2)</f>
        <v>&lt; 95</v>
      </c>
      <c r="AT255" s="46">
        <f>VLOOKUP(F255,$AR$7:$AT$11,3)</f>
        <v>1</v>
      </c>
      <c r="AU255" s="184"/>
      <c r="AW255" s="184"/>
      <c r="AY255" s="270">
        <f>H255</f>
        <v>0</v>
      </c>
      <c r="AZ255" s="270">
        <f>N255+S255+X255+AC255</f>
        <v>0</v>
      </c>
    </row>
    <row r="256" spans="3:52" ht="15" customHeight="1" thickBot="1" x14ac:dyDescent="0.25">
      <c r="H256" s="263"/>
      <c r="I256" s="433"/>
    </row>
    <row r="257" spans="3:52" ht="15" customHeight="1" x14ac:dyDescent="0.2">
      <c r="C257" s="639">
        <v>15</v>
      </c>
      <c r="D257" s="440">
        <v>1</v>
      </c>
      <c r="E257" s="199"/>
      <c r="F257" s="223"/>
      <c r="G257" s="503" t="s">
        <v>507</v>
      </c>
      <c r="H257" s="414">
        <f t="shared" ref="H257:H266" si="84">IF(G257="SI",F257,0)</f>
        <v>0</v>
      </c>
      <c r="I257" s="434"/>
      <c r="J257" s="198"/>
      <c r="K257" s="199"/>
      <c r="L257" s="223"/>
      <c r="M257" s="503" t="s">
        <v>507</v>
      </c>
      <c r="N257" s="414" t="str">
        <f t="shared" ref="N257:N266" si="85">IF($M257="SI",$L257,"")</f>
        <v/>
      </c>
      <c r="O257" s="198"/>
      <c r="P257" s="199"/>
      <c r="Q257" s="223"/>
      <c r="R257" s="503" t="s">
        <v>507</v>
      </c>
      <c r="S257" s="414">
        <f t="shared" ref="S257:S266" si="86">IF($R257="SI",$Q257,0)</f>
        <v>0</v>
      </c>
      <c r="T257" s="198"/>
      <c r="U257" s="199"/>
      <c r="V257" s="223"/>
      <c r="W257" s="503" t="s">
        <v>507</v>
      </c>
      <c r="X257" s="414">
        <f>IF($W257="SI",$V257,0)</f>
        <v>0</v>
      </c>
      <c r="Y257" s="198"/>
      <c r="Z257" s="199"/>
      <c r="AA257" s="277"/>
      <c r="AB257" s="504" t="s">
        <v>507</v>
      </c>
      <c r="AC257" s="414">
        <f t="shared" ref="AC257:AC266" si="87">IF($AB257="SI",$AA257,0)</f>
        <v>0</v>
      </c>
    </row>
    <row r="258" spans="3:52" ht="15" customHeight="1" x14ac:dyDescent="0.2">
      <c r="C258" s="640"/>
      <c r="D258" s="441">
        <v>2</v>
      </c>
      <c r="E258" s="172"/>
      <c r="F258" s="224"/>
      <c r="G258" s="506" t="s">
        <v>507</v>
      </c>
      <c r="H258" s="415">
        <f t="shared" si="84"/>
        <v>0</v>
      </c>
      <c r="J258" s="171"/>
      <c r="K258" s="172"/>
      <c r="L258" s="224"/>
      <c r="M258" s="506" t="s">
        <v>507</v>
      </c>
      <c r="N258" s="415" t="str">
        <f t="shared" si="85"/>
        <v/>
      </c>
      <c r="O258" s="171"/>
      <c r="P258" s="173"/>
      <c r="Q258" s="224"/>
      <c r="R258" s="506" t="s">
        <v>507</v>
      </c>
      <c r="S258" s="415">
        <f t="shared" si="86"/>
        <v>0</v>
      </c>
      <c r="T258" s="171"/>
      <c r="U258" s="173"/>
      <c r="V258" s="224"/>
      <c r="W258" s="506" t="s">
        <v>507</v>
      </c>
      <c r="X258" s="415">
        <f t="shared" ref="X258:X266" si="88">IF($W258="SI",$V258,0)</f>
        <v>0</v>
      </c>
      <c r="Y258" s="171"/>
      <c r="Z258" s="172"/>
      <c r="AA258" s="276"/>
      <c r="AB258" s="507" t="s">
        <v>507</v>
      </c>
      <c r="AC258" s="415">
        <f t="shared" si="87"/>
        <v>0</v>
      </c>
    </row>
    <row r="259" spans="3:52" ht="15" customHeight="1" x14ac:dyDescent="0.2">
      <c r="C259" s="641"/>
      <c r="D259" s="441">
        <v>3</v>
      </c>
      <c r="E259" s="172"/>
      <c r="F259" s="224"/>
      <c r="G259" s="506" t="s">
        <v>507</v>
      </c>
      <c r="H259" s="415">
        <f t="shared" si="84"/>
        <v>0</v>
      </c>
      <c r="J259" s="171"/>
      <c r="K259" s="172"/>
      <c r="L259" s="224"/>
      <c r="M259" s="506" t="s">
        <v>507</v>
      </c>
      <c r="N259" s="415" t="str">
        <f t="shared" si="85"/>
        <v/>
      </c>
      <c r="O259" s="171"/>
      <c r="P259" s="173"/>
      <c r="Q259" s="224"/>
      <c r="R259" s="506" t="s">
        <v>507</v>
      </c>
      <c r="S259" s="415">
        <f t="shared" si="86"/>
        <v>0</v>
      </c>
      <c r="T259" s="174"/>
      <c r="U259" s="173"/>
      <c r="V259" s="224"/>
      <c r="W259" s="506" t="s">
        <v>507</v>
      </c>
      <c r="X259" s="415">
        <f t="shared" si="88"/>
        <v>0</v>
      </c>
      <c r="Y259" s="171"/>
      <c r="Z259" s="172"/>
      <c r="AA259" s="276"/>
      <c r="AB259" s="507" t="s">
        <v>507</v>
      </c>
      <c r="AC259" s="415">
        <f t="shared" si="87"/>
        <v>0</v>
      </c>
    </row>
    <row r="260" spans="3:52" ht="15" customHeight="1" x14ac:dyDescent="0.2">
      <c r="C260" s="435" t="s">
        <v>186</v>
      </c>
      <c r="D260" s="441">
        <v>4</v>
      </c>
      <c r="E260" s="172"/>
      <c r="F260" s="224"/>
      <c r="G260" s="506" t="s">
        <v>507</v>
      </c>
      <c r="H260" s="415">
        <f t="shared" si="84"/>
        <v>0</v>
      </c>
      <c r="J260" s="171"/>
      <c r="K260" s="172"/>
      <c r="L260" s="224"/>
      <c r="M260" s="506" t="s">
        <v>507</v>
      </c>
      <c r="N260" s="415" t="str">
        <f t="shared" si="85"/>
        <v/>
      </c>
      <c r="O260" s="171"/>
      <c r="P260" s="173"/>
      <c r="Q260" s="224"/>
      <c r="R260" s="506" t="s">
        <v>507</v>
      </c>
      <c r="S260" s="415">
        <f t="shared" si="86"/>
        <v>0</v>
      </c>
      <c r="T260" s="174"/>
      <c r="U260" s="173"/>
      <c r="V260" s="224"/>
      <c r="W260" s="506" t="s">
        <v>507</v>
      </c>
      <c r="X260" s="415">
        <f t="shared" si="88"/>
        <v>0</v>
      </c>
      <c r="Y260" s="171"/>
      <c r="Z260" s="173"/>
      <c r="AA260" s="276"/>
      <c r="AB260" s="507" t="s">
        <v>507</v>
      </c>
      <c r="AC260" s="415">
        <f t="shared" si="87"/>
        <v>0</v>
      </c>
    </row>
    <row r="261" spans="3:52" ht="15" customHeight="1" x14ac:dyDescent="0.2">
      <c r="C261" s="435" t="s">
        <v>207</v>
      </c>
      <c r="D261" s="441">
        <v>5</v>
      </c>
      <c r="E261" s="172"/>
      <c r="F261" s="224"/>
      <c r="G261" s="506" t="s">
        <v>507</v>
      </c>
      <c r="H261" s="415">
        <f t="shared" si="84"/>
        <v>0</v>
      </c>
      <c r="J261" s="171"/>
      <c r="K261" s="172"/>
      <c r="L261" s="224"/>
      <c r="M261" s="506" t="s">
        <v>507</v>
      </c>
      <c r="N261" s="415" t="str">
        <f t="shared" si="85"/>
        <v/>
      </c>
      <c r="O261" s="171"/>
      <c r="P261" s="172"/>
      <c r="Q261" s="224"/>
      <c r="R261" s="506" t="s">
        <v>507</v>
      </c>
      <c r="S261" s="415">
        <f t="shared" si="86"/>
        <v>0</v>
      </c>
      <c r="T261" s="174"/>
      <c r="U261" s="172"/>
      <c r="V261" s="224"/>
      <c r="W261" s="506" t="s">
        <v>507</v>
      </c>
      <c r="X261" s="415">
        <f t="shared" si="88"/>
        <v>0</v>
      </c>
      <c r="Y261" s="171"/>
      <c r="Z261" s="172"/>
      <c r="AA261" s="276"/>
      <c r="AB261" s="507" t="s">
        <v>507</v>
      </c>
      <c r="AC261" s="415">
        <f t="shared" si="87"/>
        <v>0</v>
      </c>
    </row>
    <row r="262" spans="3:52" ht="15" customHeight="1" x14ac:dyDescent="0.2">
      <c r="C262" s="436"/>
      <c r="D262" s="441"/>
      <c r="E262" s="172"/>
      <c r="F262" s="224"/>
      <c r="G262" s="506" t="s">
        <v>507</v>
      </c>
      <c r="H262" s="415">
        <f t="shared" si="84"/>
        <v>0</v>
      </c>
      <c r="J262" s="171"/>
      <c r="K262" s="172"/>
      <c r="L262" s="224"/>
      <c r="M262" s="506" t="s">
        <v>507</v>
      </c>
      <c r="N262" s="415" t="str">
        <f t="shared" si="85"/>
        <v/>
      </c>
      <c r="O262" s="171"/>
      <c r="P262" s="173"/>
      <c r="Q262" s="224"/>
      <c r="R262" s="506" t="s">
        <v>507</v>
      </c>
      <c r="S262" s="415">
        <f t="shared" si="86"/>
        <v>0</v>
      </c>
      <c r="T262" s="174"/>
      <c r="U262" s="173"/>
      <c r="V262" s="224"/>
      <c r="W262" s="506" t="s">
        <v>507</v>
      </c>
      <c r="X262" s="415">
        <f t="shared" si="88"/>
        <v>0</v>
      </c>
      <c r="Y262" s="171"/>
      <c r="Z262" s="172"/>
      <c r="AA262" s="276"/>
      <c r="AB262" s="507" t="s">
        <v>507</v>
      </c>
      <c r="AC262" s="415">
        <f t="shared" si="87"/>
        <v>0</v>
      </c>
    </row>
    <row r="263" spans="3:52" ht="15" customHeight="1" x14ac:dyDescent="0.2">
      <c r="C263" s="437"/>
      <c r="D263" s="441"/>
      <c r="E263" s="172"/>
      <c r="F263" s="224"/>
      <c r="G263" s="506" t="s">
        <v>507</v>
      </c>
      <c r="H263" s="415">
        <f t="shared" si="84"/>
        <v>0</v>
      </c>
      <c r="J263" s="171"/>
      <c r="K263" s="172"/>
      <c r="L263" s="224"/>
      <c r="M263" s="506" t="s">
        <v>507</v>
      </c>
      <c r="N263" s="415" t="str">
        <f t="shared" si="85"/>
        <v/>
      </c>
      <c r="O263" s="171"/>
      <c r="P263" s="173"/>
      <c r="Q263" s="224"/>
      <c r="R263" s="506" t="s">
        <v>507</v>
      </c>
      <c r="S263" s="415">
        <f t="shared" si="86"/>
        <v>0</v>
      </c>
      <c r="T263" s="174"/>
      <c r="U263" s="173"/>
      <c r="V263" s="224"/>
      <c r="W263" s="506" t="s">
        <v>507</v>
      </c>
      <c r="X263" s="415">
        <f t="shared" si="88"/>
        <v>0</v>
      </c>
      <c r="Y263" s="171"/>
      <c r="Z263" s="172"/>
      <c r="AA263" s="276"/>
      <c r="AB263" s="507" t="s">
        <v>507</v>
      </c>
      <c r="AC263" s="415">
        <f t="shared" si="87"/>
        <v>0</v>
      </c>
    </row>
    <row r="264" spans="3:52" ht="15" customHeight="1" x14ac:dyDescent="0.2">
      <c r="C264" s="437"/>
      <c r="D264" s="441"/>
      <c r="E264" s="172"/>
      <c r="F264" s="224"/>
      <c r="G264" s="506" t="s">
        <v>507</v>
      </c>
      <c r="H264" s="415">
        <f t="shared" si="84"/>
        <v>0</v>
      </c>
      <c r="J264" s="171"/>
      <c r="K264" s="172"/>
      <c r="L264" s="224"/>
      <c r="M264" s="506" t="s">
        <v>507</v>
      </c>
      <c r="N264" s="415" t="str">
        <f t="shared" si="85"/>
        <v/>
      </c>
      <c r="O264" s="171"/>
      <c r="P264" s="173"/>
      <c r="Q264" s="224"/>
      <c r="R264" s="506" t="s">
        <v>507</v>
      </c>
      <c r="S264" s="415">
        <f t="shared" si="86"/>
        <v>0</v>
      </c>
      <c r="T264" s="174"/>
      <c r="U264" s="173"/>
      <c r="V264" s="224"/>
      <c r="W264" s="506" t="s">
        <v>507</v>
      </c>
      <c r="X264" s="415">
        <f t="shared" si="88"/>
        <v>0</v>
      </c>
      <c r="Y264" s="171"/>
      <c r="Z264" s="173"/>
      <c r="AA264" s="276"/>
      <c r="AB264" s="507" t="s">
        <v>507</v>
      </c>
      <c r="AC264" s="415">
        <f t="shared" si="87"/>
        <v>0</v>
      </c>
    </row>
    <row r="265" spans="3:52" ht="15" customHeight="1" x14ac:dyDescent="0.2">
      <c r="C265" s="437"/>
      <c r="D265" s="441"/>
      <c r="E265" s="172"/>
      <c r="F265" s="224"/>
      <c r="G265" s="506" t="s">
        <v>507</v>
      </c>
      <c r="H265" s="415">
        <f t="shared" si="84"/>
        <v>0</v>
      </c>
      <c r="J265" s="171"/>
      <c r="K265" s="172"/>
      <c r="L265" s="224"/>
      <c r="M265" s="506" t="s">
        <v>507</v>
      </c>
      <c r="N265" s="415" t="str">
        <f t="shared" si="85"/>
        <v/>
      </c>
      <c r="O265" s="171"/>
      <c r="P265" s="173"/>
      <c r="Q265" s="224"/>
      <c r="R265" s="506" t="s">
        <v>507</v>
      </c>
      <c r="S265" s="415">
        <f t="shared" si="86"/>
        <v>0</v>
      </c>
      <c r="T265" s="174"/>
      <c r="U265" s="173"/>
      <c r="V265" s="224"/>
      <c r="W265" s="506" t="s">
        <v>507</v>
      </c>
      <c r="X265" s="415">
        <f t="shared" si="88"/>
        <v>0</v>
      </c>
      <c r="Y265" s="171"/>
      <c r="Z265" s="172"/>
      <c r="AA265" s="276"/>
      <c r="AB265" s="507" t="s">
        <v>507</v>
      </c>
      <c r="AC265" s="415">
        <f t="shared" si="87"/>
        <v>0</v>
      </c>
      <c r="AS265" s="165"/>
      <c r="AY265" s="636" t="s">
        <v>31</v>
      </c>
      <c r="AZ265" s="637"/>
    </row>
    <row r="266" spans="3:52" ht="15" customHeight="1" thickBot="1" x14ac:dyDescent="0.25">
      <c r="C266" s="432"/>
      <c r="D266" s="441"/>
      <c r="E266" s="172"/>
      <c r="F266" s="224"/>
      <c r="G266" s="505" t="s">
        <v>507</v>
      </c>
      <c r="H266" s="416">
        <f t="shared" si="84"/>
        <v>0</v>
      </c>
      <c r="J266" s="171"/>
      <c r="K266" s="172"/>
      <c r="L266" s="224"/>
      <c r="M266" s="505" t="s">
        <v>507</v>
      </c>
      <c r="N266" s="415" t="str">
        <f t="shared" si="85"/>
        <v/>
      </c>
      <c r="O266" s="174"/>
      <c r="P266" s="173"/>
      <c r="Q266" s="224"/>
      <c r="R266" s="505" t="s">
        <v>507</v>
      </c>
      <c r="S266" s="415">
        <f t="shared" si="86"/>
        <v>0</v>
      </c>
      <c r="T266" s="174"/>
      <c r="U266" s="173"/>
      <c r="V266" s="224"/>
      <c r="W266" s="505" t="s">
        <v>507</v>
      </c>
      <c r="X266" s="415">
        <f t="shared" si="88"/>
        <v>0</v>
      </c>
      <c r="Y266" s="171"/>
      <c r="Z266" s="173"/>
      <c r="AA266" s="276"/>
      <c r="AB266" s="507" t="s">
        <v>507</v>
      </c>
      <c r="AC266" s="415">
        <f t="shared" si="87"/>
        <v>0</v>
      </c>
      <c r="AE266" s="179" t="s">
        <v>90</v>
      </c>
      <c r="AF266" s="180" t="s">
        <v>91</v>
      </c>
      <c r="AG266" s="180" t="s">
        <v>92</v>
      </c>
      <c r="AH266" s="180" t="s">
        <v>93</v>
      </c>
      <c r="AI266" s="180" t="s">
        <v>94</v>
      </c>
      <c r="AJ266" s="184"/>
      <c r="AK266" s="187"/>
      <c r="AL266" s="192" t="s">
        <v>111</v>
      </c>
      <c r="AM266" s="180" t="s">
        <v>115</v>
      </c>
      <c r="AN266" s="191" t="s">
        <v>118</v>
      </c>
      <c r="AO266" s="190" t="s">
        <v>121</v>
      </c>
      <c r="AP266" s="193" t="s">
        <v>31</v>
      </c>
      <c r="AQ266" s="187"/>
      <c r="AR266" s="165"/>
      <c r="AS266" s="182"/>
      <c r="AT266" s="182"/>
      <c r="AY266" s="268" t="s">
        <v>248</v>
      </c>
      <c r="AZ266" s="269" t="s">
        <v>249</v>
      </c>
    </row>
    <row r="267" spans="3:52" ht="20.100000000000001" customHeight="1" thickTop="1" thickBot="1" x14ac:dyDescent="0.25">
      <c r="C267" s="203"/>
      <c r="D267" s="443"/>
      <c r="E267" s="439" t="s">
        <v>195</v>
      </c>
      <c r="F267" s="401">
        <f>SUM(F237:F266)</f>
        <v>0</v>
      </c>
      <c r="G267" s="423"/>
      <c r="H267" s="417">
        <f>SUM(H237:H266)</f>
        <v>0</v>
      </c>
      <c r="I267" s="204"/>
      <c r="J267" s="402" t="s">
        <v>111</v>
      </c>
      <c r="K267" s="413" t="s">
        <v>196</v>
      </c>
      <c r="L267" s="403">
        <f>SUM(L237:L266)</f>
        <v>0</v>
      </c>
      <c r="M267" s="426"/>
      <c r="N267" s="418">
        <f>SUM(N237:N266)</f>
        <v>0</v>
      </c>
      <c r="O267" s="404" t="s">
        <v>115</v>
      </c>
      <c r="P267" s="405" t="s">
        <v>196</v>
      </c>
      <c r="Q267" s="406">
        <f>SUM(Q237:Q266)</f>
        <v>0</v>
      </c>
      <c r="R267" s="427"/>
      <c r="S267" s="421">
        <f>SUM(S237:S266)</f>
        <v>0</v>
      </c>
      <c r="T267" s="407" t="s">
        <v>118</v>
      </c>
      <c r="U267" s="412" t="s">
        <v>196</v>
      </c>
      <c r="V267" s="409">
        <f>SUM(V237:V266)</f>
        <v>0</v>
      </c>
      <c r="W267" s="429"/>
      <c r="X267" s="419">
        <f>SUM(X237:X266)</f>
        <v>0</v>
      </c>
      <c r="Y267" s="408" t="s">
        <v>121</v>
      </c>
      <c r="Z267" s="411" t="s">
        <v>196</v>
      </c>
      <c r="AA267" s="410">
        <f>SUM(AA237:AA266)</f>
        <v>0</v>
      </c>
      <c r="AB267" s="431"/>
      <c r="AC267" s="420">
        <f>SUM(AC237:AC266)</f>
        <v>0</v>
      </c>
      <c r="AE267" s="183">
        <f>IF(AT267=1,F267,"")</f>
        <v>0</v>
      </c>
      <c r="AF267" s="183" t="str">
        <f>IF(AT267=2,F267,"")</f>
        <v/>
      </c>
      <c r="AG267" s="183" t="str">
        <f>IF(AT267=3,F267,"")</f>
        <v/>
      </c>
      <c r="AH267" s="183" t="str">
        <f>IF(AT267=4,F267,"")</f>
        <v/>
      </c>
      <c r="AI267" s="183" t="str">
        <f>IF(AT267=5,F267,"")</f>
        <v/>
      </c>
      <c r="AL267" s="183">
        <f>L267</f>
        <v>0</v>
      </c>
      <c r="AM267" s="183">
        <f>Q267</f>
        <v>0</v>
      </c>
      <c r="AN267" s="183">
        <f>V267</f>
        <v>0</v>
      </c>
      <c r="AO267" s="183">
        <f>AA267</f>
        <v>0</v>
      </c>
      <c r="AP267" s="183">
        <f>L267+Q267+V267+AA267</f>
        <v>0</v>
      </c>
      <c r="AR267" s="181"/>
      <c r="AS267" s="2" t="str">
        <f>VLOOKUP(F267,$AR$7:$AS$11,2)</f>
        <v>&lt; 95</v>
      </c>
      <c r="AT267" s="46">
        <f>VLOOKUP(F267,$AR$7:$AT$11,3)</f>
        <v>1</v>
      </c>
      <c r="AU267" s="184"/>
      <c r="AW267" s="184"/>
      <c r="AY267" s="270">
        <f>H267</f>
        <v>0</v>
      </c>
      <c r="AZ267" s="270">
        <f>N267+S267+X267+AC267</f>
        <v>0</v>
      </c>
    </row>
    <row r="268" spans="3:52" ht="15" customHeight="1" thickBot="1" x14ac:dyDescent="0.25">
      <c r="H268" s="263"/>
      <c r="I268" s="433"/>
    </row>
    <row r="269" spans="3:52" ht="15" customHeight="1" x14ac:dyDescent="0.2">
      <c r="C269" s="639">
        <v>16</v>
      </c>
      <c r="D269" s="440">
        <v>1</v>
      </c>
      <c r="E269" s="199"/>
      <c r="F269" s="223"/>
      <c r="G269" s="503" t="s">
        <v>507</v>
      </c>
      <c r="H269" s="414">
        <f t="shared" ref="H269:H278" si="89">IF(G269="SI",F269,0)</f>
        <v>0</v>
      </c>
      <c r="I269" s="434"/>
      <c r="J269" s="198"/>
      <c r="K269" s="199"/>
      <c r="L269" s="223"/>
      <c r="M269" s="503" t="s">
        <v>507</v>
      </c>
      <c r="N269" s="414" t="str">
        <f t="shared" ref="N269:N278" si="90">IF($M269="SI",$L269,"")</f>
        <v/>
      </c>
      <c r="O269" s="198"/>
      <c r="P269" s="199"/>
      <c r="Q269" s="223"/>
      <c r="R269" s="503" t="s">
        <v>507</v>
      </c>
      <c r="S269" s="414">
        <f t="shared" ref="S269:S278" si="91">IF($R269="SI",$Q269,0)</f>
        <v>0</v>
      </c>
      <c r="T269" s="198"/>
      <c r="U269" s="199"/>
      <c r="V269" s="223"/>
      <c r="W269" s="503" t="s">
        <v>507</v>
      </c>
      <c r="X269" s="414">
        <f>IF($W269="SI",$V269,0)</f>
        <v>0</v>
      </c>
      <c r="Y269" s="198"/>
      <c r="Z269" s="199"/>
      <c r="AA269" s="277"/>
      <c r="AB269" s="504" t="s">
        <v>507</v>
      </c>
      <c r="AC269" s="414">
        <f t="shared" ref="AC269:AC278" si="92">IF($AB269="SI",$AA269,0)</f>
        <v>0</v>
      </c>
    </row>
    <row r="270" spans="3:52" ht="15" customHeight="1" x14ac:dyDescent="0.2">
      <c r="C270" s="640"/>
      <c r="D270" s="441">
        <v>2</v>
      </c>
      <c r="E270" s="172"/>
      <c r="F270" s="224"/>
      <c r="G270" s="506" t="s">
        <v>507</v>
      </c>
      <c r="H270" s="415">
        <f t="shared" si="89"/>
        <v>0</v>
      </c>
      <c r="J270" s="171"/>
      <c r="K270" s="172"/>
      <c r="L270" s="224"/>
      <c r="M270" s="506" t="s">
        <v>507</v>
      </c>
      <c r="N270" s="415" t="str">
        <f t="shared" si="90"/>
        <v/>
      </c>
      <c r="O270" s="171"/>
      <c r="P270" s="173"/>
      <c r="Q270" s="224"/>
      <c r="R270" s="506" t="s">
        <v>507</v>
      </c>
      <c r="S270" s="415">
        <f t="shared" si="91"/>
        <v>0</v>
      </c>
      <c r="T270" s="171"/>
      <c r="U270" s="173"/>
      <c r="V270" s="224"/>
      <c r="W270" s="506" t="s">
        <v>507</v>
      </c>
      <c r="X270" s="415">
        <f t="shared" ref="X270:X278" si="93">IF($W270="SI",$V270,0)</f>
        <v>0</v>
      </c>
      <c r="Y270" s="171"/>
      <c r="Z270" s="172"/>
      <c r="AA270" s="276"/>
      <c r="AB270" s="507" t="s">
        <v>507</v>
      </c>
      <c r="AC270" s="415">
        <f t="shared" si="92"/>
        <v>0</v>
      </c>
    </row>
    <row r="271" spans="3:52" ht="15" customHeight="1" x14ac:dyDescent="0.2">
      <c r="C271" s="641"/>
      <c r="D271" s="441">
        <v>3</v>
      </c>
      <c r="E271" s="172"/>
      <c r="F271" s="224"/>
      <c r="G271" s="506" t="s">
        <v>507</v>
      </c>
      <c r="H271" s="415">
        <f t="shared" si="89"/>
        <v>0</v>
      </c>
      <c r="J271" s="171"/>
      <c r="K271" s="172"/>
      <c r="L271" s="224"/>
      <c r="M271" s="506" t="s">
        <v>507</v>
      </c>
      <c r="N271" s="415" t="str">
        <f t="shared" si="90"/>
        <v/>
      </c>
      <c r="O271" s="171"/>
      <c r="P271" s="173"/>
      <c r="Q271" s="224"/>
      <c r="R271" s="506" t="s">
        <v>507</v>
      </c>
      <c r="S271" s="415">
        <f t="shared" si="91"/>
        <v>0</v>
      </c>
      <c r="T271" s="174"/>
      <c r="U271" s="173"/>
      <c r="V271" s="224"/>
      <c r="W271" s="506" t="s">
        <v>507</v>
      </c>
      <c r="X271" s="415">
        <f t="shared" si="93"/>
        <v>0</v>
      </c>
      <c r="Y271" s="171"/>
      <c r="Z271" s="172"/>
      <c r="AA271" s="276"/>
      <c r="AB271" s="507" t="s">
        <v>507</v>
      </c>
      <c r="AC271" s="415">
        <f t="shared" si="92"/>
        <v>0</v>
      </c>
    </row>
    <row r="272" spans="3:52" ht="15" customHeight="1" x14ac:dyDescent="0.2">
      <c r="C272" s="435" t="s">
        <v>186</v>
      </c>
      <c r="D272" s="441">
        <v>4</v>
      </c>
      <c r="E272" s="172"/>
      <c r="F272" s="224"/>
      <c r="G272" s="506" t="s">
        <v>507</v>
      </c>
      <c r="H272" s="415">
        <f t="shared" si="89"/>
        <v>0</v>
      </c>
      <c r="J272" s="171"/>
      <c r="K272" s="172"/>
      <c r="L272" s="224"/>
      <c r="M272" s="506" t="s">
        <v>507</v>
      </c>
      <c r="N272" s="415" t="str">
        <f t="shared" si="90"/>
        <v/>
      </c>
      <c r="O272" s="171"/>
      <c r="P272" s="173"/>
      <c r="Q272" s="224"/>
      <c r="R272" s="506" t="s">
        <v>507</v>
      </c>
      <c r="S272" s="415">
        <f t="shared" si="91"/>
        <v>0</v>
      </c>
      <c r="T272" s="174"/>
      <c r="U272" s="173"/>
      <c r="V272" s="224"/>
      <c r="W272" s="506" t="s">
        <v>507</v>
      </c>
      <c r="X272" s="415">
        <f t="shared" si="93"/>
        <v>0</v>
      </c>
      <c r="Y272" s="171"/>
      <c r="Z272" s="173"/>
      <c r="AA272" s="276"/>
      <c r="AB272" s="507" t="s">
        <v>507</v>
      </c>
      <c r="AC272" s="415">
        <f t="shared" si="92"/>
        <v>0</v>
      </c>
    </row>
    <row r="273" spans="3:52" ht="15" customHeight="1" x14ac:dyDescent="0.2">
      <c r="C273" s="435" t="s">
        <v>207</v>
      </c>
      <c r="D273" s="441">
        <v>5</v>
      </c>
      <c r="E273" s="172"/>
      <c r="F273" s="224"/>
      <c r="G273" s="506" t="s">
        <v>507</v>
      </c>
      <c r="H273" s="415">
        <f t="shared" si="89"/>
        <v>0</v>
      </c>
      <c r="J273" s="171"/>
      <c r="K273" s="172"/>
      <c r="L273" s="224"/>
      <c r="M273" s="506" t="s">
        <v>507</v>
      </c>
      <c r="N273" s="415" t="str">
        <f t="shared" si="90"/>
        <v/>
      </c>
      <c r="O273" s="171"/>
      <c r="P273" s="172"/>
      <c r="Q273" s="224"/>
      <c r="R273" s="506" t="s">
        <v>507</v>
      </c>
      <c r="S273" s="415">
        <f t="shared" si="91"/>
        <v>0</v>
      </c>
      <c r="T273" s="174"/>
      <c r="U273" s="172"/>
      <c r="V273" s="224"/>
      <c r="W273" s="506" t="s">
        <v>507</v>
      </c>
      <c r="X273" s="415">
        <f t="shared" si="93"/>
        <v>0</v>
      </c>
      <c r="Y273" s="171"/>
      <c r="Z273" s="172"/>
      <c r="AA273" s="276"/>
      <c r="AB273" s="507" t="s">
        <v>507</v>
      </c>
      <c r="AC273" s="415">
        <f t="shared" si="92"/>
        <v>0</v>
      </c>
    </row>
    <row r="274" spans="3:52" ht="15" customHeight="1" x14ac:dyDescent="0.2">
      <c r="C274" s="436"/>
      <c r="D274" s="441"/>
      <c r="E274" s="172"/>
      <c r="F274" s="224"/>
      <c r="G274" s="506" t="s">
        <v>507</v>
      </c>
      <c r="H274" s="415">
        <f t="shared" si="89"/>
        <v>0</v>
      </c>
      <c r="J274" s="171"/>
      <c r="K274" s="172"/>
      <c r="L274" s="224"/>
      <c r="M274" s="506" t="s">
        <v>507</v>
      </c>
      <c r="N274" s="415" t="str">
        <f t="shared" si="90"/>
        <v/>
      </c>
      <c r="O274" s="171"/>
      <c r="P274" s="173"/>
      <c r="Q274" s="224"/>
      <c r="R274" s="506" t="s">
        <v>507</v>
      </c>
      <c r="S274" s="415">
        <f t="shared" si="91"/>
        <v>0</v>
      </c>
      <c r="T274" s="174"/>
      <c r="U274" s="173"/>
      <c r="V274" s="224"/>
      <c r="W274" s="506" t="s">
        <v>507</v>
      </c>
      <c r="X274" s="415">
        <f t="shared" si="93"/>
        <v>0</v>
      </c>
      <c r="Y274" s="171"/>
      <c r="Z274" s="172"/>
      <c r="AA274" s="276"/>
      <c r="AB274" s="507" t="s">
        <v>507</v>
      </c>
      <c r="AC274" s="415">
        <f t="shared" si="92"/>
        <v>0</v>
      </c>
    </row>
    <row r="275" spans="3:52" ht="15" customHeight="1" x14ac:dyDescent="0.2">
      <c r="C275" s="437"/>
      <c r="D275" s="441"/>
      <c r="E275" s="172"/>
      <c r="F275" s="224"/>
      <c r="G275" s="506" t="s">
        <v>507</v>
      </c>
      <c r="H275" s="415">
        <f t="shared" si="89"/>
        <v>0</v>
      </c>
      <c r="J275" s="171"/>
      <c r="K275" s="172"/>
      <c r="L275" s="224"/>
      <c r="M275" s="506" t="s">
        <v>507</v>
      </c>
      <c r="N275" s="415" t="str">
        <f t="shared" si="90"/>
        <v/>
      </c>
      <c r="O275" s="171"/>
      <c r="P275" s="173"/>
      <c r="Q275" s="224"/>
      <c r="R275" s="506" t="s">
        <v>507</v>
      </c>
      <c r="S275" s="415">
        <f t="shared" si="91"/>
        <v>0</v>
      </c>
      <c r="T275" s="174"/>
      <c r="U275" s="173"/>
      <c r="V275" s="224"/>
      <c r="W275" s="506" t="s">
        <v>507</v>
      </c>
      <c r="X275" s="415">
        <f t="shared" si="93"/>
        <v>0</v>
      </c>
      <c r="Y275" s="171"/>
      <c r="Z275" s="172"/>
      <c r="AA275" s="276"/>
      <c r="AB275" s="507" t="s">
        <v>507</v>
      </c>
      <c r="AC275" s="415">
        <f t="shared" si="92"/>
        <v>0</v>
      </c>
    </row>
    <row r="276" spans="3:52" ht="15" customHeight="1" x14ac:dyDescent="0.2">
      <c r="C276" s="437"/>
      <c r="D276" s="441"/>
      <c r="E276" s="172"/>
      <c r="F276" s="224"/>
      <c r="G276" s="506" t="s">
        <v>507</v>
      </c>
      <c r="H276" s="415">
        <f t="shared" si="89"/>
        <v>0</v>
      </c>
      <c r="J276" s="171"/>
      <c r="K276" s="172"/>
      <c r="L276" s="224"/>
      <c r="M276" s="506" t="s">
        <v>507</v>
      </c>
      <c r="N276" s="415" t="str">
        <f t="shared" si="90"/>
        <v/>
      </c>
      <c r="O276" s="171"/>
      <c r="P276" s="173"/>
      <c r="Q276" s="224"/>
      <c r="R276" s="506" t="s">
        <v>507</v>
      </c>
      <c r="S276" s="415">
        <f t="shared" si="91"/>
        <v>0</v>
      </c>
      <c r="T276" s="174"/>
      <c r="U276" s="173"/>
      <c r="V276" s="224"/>
      <c r="W276" s="506" t="s">
        <v>507</v>
      </c>
      <c r="X276" s="415">
        <f t="shared" si="93"/>
        <v>0</v>
      </c>
      <c r="Y276" s="171"/>
      <c r="Z276" s="173"/>
      <c r="AA276" s="276"/>
      <c r="AB276" s="507" t="s">
        <v>507</v>
      </c>
      <c r="AC276" s="415">
        <f t="shared" si="92"/>
        <v>0</v>
      </c>
    </row>
    <row r="277" spans="3:52" ht="15" customHeight="1" x14ac:dyDescent="0.2">
      <c r="C277" s="437"/>
      <c r="D277" s="441"/>
      <c r="E277" s="172"/>
      <c r="F277" s="224"/>
      <c r="G277" s="506" t="s">
        <v>507</v>
      </c>
      <c r="H277" s="415">
        <f t="shared" si="89"/>
        <v>0</v>
      </c>
      <c r="J277" s="171"/>
      <c r="K277" s="172"/>
      <c r="L277" s="224"/>
      <c r="M277" s="506" t="s">
        <v>507</v>
      </c>
      <c r="N277" s="415" t="str">
        <f t="shared" si="90"/>
        <v/>
      </c>
      <c r="O277" s="171"/>
      <c r="P277" s="173"/>
      <c r="Q277" s="224"/>
      <c r="R277" s="506" t="s">
        <v>507</v>
      </c>
      <c r="S277" s="415">
        <f t="shared" si="91"/>
        <v>0</v>
      </c>
      <c r="T277" s="174"/>
      <c r="U277" s="173"/>
      <c r="V277" s="224"/>
      <c r="W277" s="506" t="s">
        <v>507</v>
      </c>
      <c r="X277" s="415">
        <f t="shared" si="93"/>
        <v>0</v>
      </c>
      <c r="Y277" s="171"/>
      <c r="Z277" s="172"/>
      <c r="AA277" s="276"/>
      <c r="AB277" s="507" t="s">
        <v>507</v>
      </c>
      <c r="AC277" s="415">
        <f t="shared" si="92"/>
        <v>0</v>
      </c>
      <c r="AS277" s="165"/>
      <c r="AY277" s="636" t="s">
        <v>31</v>
      </c>
      <c r="AZ277" s="637"/>
    </row>
    <row r="278" spans="3:52" ht="15" customHeight="1" thickBot="1" x14ac:dyDescent="0.25">
      <c r="C278" s="432"/>
      <c r="D278" s="441"/>
      <c r="E278" s="172"/>
      <c r="F278" s="224"/>
      <c r="G278" s="505" t="s">
        <v>507</v>
      </c>
      <c r="H278" s="416">
        <f t="shared" si="89"/>
        <v>0</v>
      </c>
      <c r="J278" s="171"/>
      <c r="K278" s="172"/>
      <c r="L278" s="224"/>
      <c r="M278" s="505" t="s">
        <v>507</v>
      </c>
      <c r="N278" s="415" t="str">
        <f t="shared" si="90"/>
        <v/>
      </c>
      <c r="O278" s="174"/>
      <c r="P278" s="173"/>
      <c r="Q278" s="224"/>
      <c r="R278" s="505" t="s">
        <v>507</v>
      </c>
      <c r="S278" s="415">
        <f t="shared" si="91"/>
        <v>0</v>
      </c>
      <c r="T278" s="174"/>
      <c r="U278" s="173"/>
      <c r="V278" s="224"/>
      <c r="W278" s="505" t="s">
        <v>507</v>
      </c>
      <c r="X278" s="415">
        <f t="shared" si="93"/>
        <v>0</v>
      </c>
      <c r="Y278" s="171"/>
      <c r="Z278" s="173"/>
      <c r="AA278" s="276"/>
      <c r="AB278" s="507" t="s">
        <v>507</v>
      </c>
      <c r="AC278" s="415">
        <f t="shared" si="92"/>
        <v>0</v>
      </c>
      <c r="AE278" s="179" t="s">
        <v>90</v>
      </c>
      <c r="AF278" s="180" t="s">
        <v>91</v>
      </c>
      <c r="AG278" s="180" t="s">
        <v>92</v>
      </c>
      <c r="AH278" s="180" t="s">
        <v>93</v>
      </c>
      <c r="AI278" s="180" t="s">
        <v>94</v>
      </c>
      <c r="AJ278" s="184"/>
      <c r="AK278" s="187"/>
      <c r="AL278" s="192" t="s">
        <v>111</v>
      </c>
      <c r="AM278" s="180" t="s">
        <v>115</v>
      </c>
      <c r="AN278" s="191" t="s">
        <v>118</v>
      </c>
      <c r="AO278" s="190" t="s">
        <v>121</v>
      </c>
      <c r="AP278" s="193" t="s">
        <v>31</v>
      </c>
      <c r="AQ278" s="187"/>
      <c r="AR278" s="165"/>
      <c r="AS278" s="182"/>
      <c r="AT278" s="182"/>
      <c r="AY278" s="268" t="s">
        <v>248</v>
      </c>
      <c r="AZ278" s="269" t="s">
        <v>249</v>
      </c>
    </row>
    <row r="279" spans="3:52" ht="20.100000000000001" customHeight="1" thickTop="1" thickBot="1" x14ac:dyDescent="0.25">
      <c r="C279" s="203"/>
      <c r="D279" s="443"/>
      <c r="E279" s="439" t="s">
        <v>195</v>
      </c>
      <c r="F279" s="401">
        <f>SUM(F249:F278)</f>
        <v>0</v>
      </c>
      <c r="G279" s="423"/>
      <c r="H279" s="417">
        <f>SUM(H249:H278)</f>
        <v>0</v>
      </c>
      <c r="I279" s="204"/>
      <c r="J279" s="402" t="s">
        <v>111</v>
      </c>
      <c r="K279" s="413" t="s">
        <v>196</v>
      </c>
      <c r="L279" s="403">
        <f>SUM(L249:L278)</f>
        <v>0</v>
      </c>
      <c r="M279" s="426"/>
      <c r="N279" s="418">
        <f>SUM(N249:N278)</f>
        <v>0</v>
      </c>
      <c r="O279" s="404" t="s">
        <v>115</v>
      </c>
      <c r="P279" s="405" t="s">
        <v>196</v>
      </c>
      <c r="Q279" s="406">
        <f>SUM(Q249:Q278)</f>
        <v>0</v>
      </c>
      <c r="R279" s="427"/>
      <c r="S279" s="421">
        <f>SUM(S249:S278)</f>
        <v>0</v>
      </c>
      <c r="T279" s="407" t="s">
        <v>118</v>
      </c>
      <c r="U279" s="412" t="s">
        <v>196</v>
      </c>
      <c r="V279" s="409">
        <f>SUM(V249:V278)</f>
        <v>0</v>
      </c>
      <c r="W279" s="429"/>
      <c r="X279" s="419">
        <f>SUM(X249:X278)</f>
        <v>0</v>
      </c>
      <c r="Y279" s="408" t="s">
        <v>121</v>
      </c>
      <c r="Z279" s="411" t="s">
        <v>196</v>
      </c>
      <c r="AA279" s="410">
        <f>SUM(AA249:AA278)</f>
        <v>0</v>
      </c>
      <c r="AB279" s="431"/>
      <c r="AC279" s="420">
        <f>SUM(AC249:AC278)</f>
        <v>0</v>
      </c>
      <c r="AE279" s="183">
        <f>IF(AT279=1,F279,"")</f>
        <v>0</v>
      </c>
      <c r="AF279" s="183" t="str">
        <f>IF(AT279=2,F279,"")</f>
        <v/>
      </c>
      <c r="AG279" s="183" t="str">
        <f>IF(AT279=3,F279,"")</f>
        <v/>
      </c>
      <c r="AH279" s="183" t="str">
        <f>IF(AT279=4,F279,"")</f>
        <v/>
      </c>
      <c r="AI279" s="183" t="str">
        <f>IF(AT279=5,F279,"")</f>
        <v/>
      </c>
      <c r="AL279" s="183">
        <f>L279</f>
        <v>0</v>
      </c>
      <c r="AM279" s="183">
        <f>Q279</f>
        <v>0</v>
      </c>
      <c r="AN279" s="183">
        <f>V279</f>
        <v>0</v>
      </c>
      <c r="AO279" s="183">
        <f>AA279</f>
        <v>0</v>
      </c>
      <c r="AP279" s="183">
        <f>L279+Q279+V279+AA279</f>
        <v>0</v>
      </c>
      <c r="AR279" s="181"/>
      <c r="AS279" s="2" t="str">
        <f>VLOOKUP(F279,$AR$7:$AS$11,2)</f>
        <v>&lt; 95</v>
      </c>
      <c r="AT279" s="46">
        <f>VLOOKUP(F279,$AR$7:$AT$11,3)</f>
        <v>1</v>
      </c>
      <c r="AU279" s="184"/>
      <c r="AW279" s="184"/>
      <c r="AY279" s="270">
        <f>H279</f>
        <v>0</v>
      </c>
      <c r="AZ279" s="270">
        <f>N279+S279+X279+AC279</f>
        <v>0</v>
      </c>
    </row>
    <row r="280" spans="3:52" ht="15" customHeight="1" thickBot="1" x14ac:dyDescent="0.25">
      <c r="H280" s="263"/>
      <c r="I280" s="433"/>
    </row>
    <row r="281" spans="3:52" ht="15" customHeight="1" x14ac:dyDescent="0.2">
      <c r="C281" s="639">
        <v>17</v>
      </c>
      <c r="D281" s="440">
        <v>1</v>
      </c>
      <c r="E281" s="199"/>
      <c r="F281" s="223"/>
      <c r="G281" s="503" t="s">
        <v>507</v>
      </c>
      <c r="H281" s="414">
        <f t="shared" ref="H281:H290" si="94">IF(G281="SI",F281,0)</f>
        <v>0</v>
      </c>
      <c r="I281" s="434"/>
      <c r="J281" s="198"/>
      <c r="K281" s="199"/>
      <c r="L281" s="223"/>
      <c r="M281" s="503" t="s">
        <v>507</v>
      </c>
      <c r="N281" s="414" t="str">
        <f t="shared" ref="N281:N290" si="95">IF($M281="SI",$L281,"")</f>
        <v/>
      </c>
      <c r="O281" s="198"/>
      <c r="P281" s="199"/>
      <c r="Q281" s="223"/>
      <c r="R281" s="503" t="s">
        <v>507</v>
      </c>
      <c r="S281" s="414">
        <f t="shared" ref="S281:S290" si="96">IF($R281="SI",$Q281,0)</f>
        <v>0</v>
      </c>
      <c r="T281" s="198"/>
      <c r="U281" s="199"/>
      <c r="V281" s="223"/>
      <c r="W281" s="503" t="s">
        <v>507</v>
      </c>
      <c r="X281" s="414">
        <f>IF($W281="SI",$V281,0)</f>
        <v>0</v>
      </c>
      <c r="Y281" s="198"/>
      <c r="Z281" s="199"/>
      <c r="AA281" s="277"/>
      <c r="AB281" s="504" t="s">
        <v>507</v>
      </c>
      <c r="AC281" s="414">
        <f t="shared" ref="AC281:AC290" si="97">IF($AB281="SI",$AA281,0)</f>
        <v>0</v>
      </c>
    </row>
    <row r="282" spans="3:52" ht="15" customHeight="1" x14ac:dyDescent="0.2">
      <c r="C282" s="640"/>
      <c r="D282" s="441">
        <v>2</v>
      </c>
      <c r="E282" s="172"/>
      <c r="F282" s="224"/>
      <c r="G282" s="506" t="s">
        <v>507</v>
      </c>
      <c r="H282" s="415">
        <f t="shared" si="94"/>
        <v>0</v>
      </c>
      <c r="J282" s="171"/>
      <c r="K282" s="172"/>
      <c r="L282" s="224"/>
      <c r="M282" s="506" t="s">
        <v>507</v>
      </c>
      <c r="N282" s="415" t="str">
        <f t="shared" si="95"/>
        <v/>
      </c>
      <c r="O282" s="171"/>
      <c r="P282" s="173"/>
      <c r="Q282" s="224"/>
      <c r="R282" s="506" t="s">
        <v>507</v>
      </c>
      <c r="S282" s="415">
        <f t="shared" si="96"/>
        <v>0</v>
      </c>
      <c r="T282" s="171"/>
      <c r="U282" s="173"/>
      <c r="V282" s="224"/>
      <c r="W282" s="506" t="s">
        <v>507</v>
      </c>
      <c r="X282" s="415">
        <f t="shared" ref="X282:X290" si="98">IF($W282="SI",$V282,0)</f>
        <v>0</v>
      </c>
      <c r="Y282" s="171"/>
      <c r="Z282" s="172"/>
      <c r="AA282" s="276"/>
      <c r="AB282" s="507" t="s">
        <v>507</v>
      </c>
      <c r="AC282" s="415">
        <f t="shared" si="97"/>
        <v>0</v>
      </c>
    </row>
    <row r="283" spans="3:52" ht="15" customHeight="1" x14ac:dyDescent="0.2">
      <c r="C283" s="641"/>
      <c r="D283" s="441">
        <v>3</v>
      </c>
      <c r="E283" s="172"/>
      <c r="F283" s="224"/>
      <c r="G283" s="506" t="s">
        <v>507</v>
      </c>
      <c r="H283" s="415">
        <f t="shared" si="94"/>
        <v>0</v>
      </c>
      <c r="J283" s="171"/>
      <c r="K283" s="172"/>
      <c r="L283" s="224"/>
      <c r="M283" s="506" t="s">
        <v>507</v>
      </c>
      <c r="N283" s="415" t="str">
        <f t="shared" si="95"/>
        <v/>
      </c>
      <c r="O283" s="171"/>
      <c r="P283" s="173"/>
      <c r="Q283" s="224"/>
      <c r="R283" s="506" t="s">
        <v>507</v>
      </c>
      <c r="S283" s="415">
        <f t="shared" si="96"/>
        <v>0</v>
      </c>
      <c r="T283" s="174"/>
      <c r="U283" s="173"/>
      <c r="V283" s="224"/>
      <c r="W283" s="506" t="s">
        <v>507</v>
      </c>
      <c r="X283" s="415">
        <f t="shared" si="98"/>
        <v>0</v>
      </c>
      <c r="Y283" s="171"/>
      <c r="Z283" s="172"/>
      <c r="AA283" s="276"/>
      <c r="AB283" s="507" t="s">
        <v>507</v>
      </c>
      <c r="AC283" s="415">
        <f t="shared" si="97"/>
        <v>0</v>
      </c>
    </row>
    <row r="284" spans="3:52" ht="15" customHeight="1" x14ac:dyDescent="0.2">
      <c r="C284" s="435" t="s">
        <v>186</v>
      </c>
      <c r="D284" s="441">
        <v>4</v>
      </c>
      <c r="E284" s="172"/>
      <c r="F284" s="224"/>
      <c r="G284" s="506" t="s">
        <v>507</v>
      </c>
      <c r="H284" s="415">
        <f t="shared" si="94"/>
        <v>0</v>
      </c>
      <c r="J284" s="171"/>
      <c r="K284" s="172"/>
      <c r="L284" s="224"/>
      <c r="M284" s="506" t="s">
        <v>507</v>
      </c>
      <c r="N284" s="415" t="str">
        <f t="shared" si="95"/>
        <v/>
      </c>
      <c r="O284" s="171"/>
      <c r="P284" s="173"/>
      <c r="Q284" s="224"/>
      <c r="R284" s="506" t="s">
        <v>507</v>
      </c>
      <c r="S284" s="415">
        <f t="shared" si="96"/>
        <v>0</v>
      </c>
      <c r="T284" s="174"/>
      <c r="U284" s="173"/>
      <c r="V284" s="224"/>
      <c r="W284" s="506" t="s">
        <v>507</v>
      </c>
      <c r="X284" s="415">
        <f t="shared" si="98"/>
        <v>0</v>
      </c>
      <c r="Y284" s="171"/>
      <c r="Z284" s="173"/>
      <c r="AA284" s="276"/>
      <c r="AB284" s="507" t="s">
        <v>507</v>
      </c>
      <c r="AC284" s="415">
        <f t="shared" si="97"/>
        <v>0</v>
      </c>
    </row>
    <row r="285" spans="3:52" ht="15" customHeight="1" x14ac:dyDescent="0.2">
      <c r="C285" s="435" t="s">
        <v>207</v>
      </c>
      <c r="D285" s="441">
        <v>5</v>
      </c>
      <c r="E285" s="172"/>
      <c r="F285" s="224"/>
      <c r="G285" s="506" t="s">
        <v>507</v>
      </c>
      <c r="H285" s="415">
        <f t="shared" si="94"/>
        <v>0</v>
      </c>
      <c r="J285" s="171"/>
      <c r="K285" s="172"/>
      <c r="L285" s="224"/>
      <c r="M285" s="506" t="s">
        <v>507</v>
      </c>
      <c r="N285" s="415" t="str">
        <f t="shared" si="95"/>
        <v/>
      </c>
      <c r="O285" s="171"/>
      <c r="P285" s="172"/>
      <c r="Q285" s="224"/>
      <c r="R285" s="506" t="s">
        <v>507</v>
      </c>
      <c r="S285" s="415">
        <f t="shared" si="96"/>
        <v>0</v>
      </c>
      <c r="T285" s="174"/>
      <c r="U285" s="172"/>
      <c r="V285" s="224"/>
      <c r="W285" s="506" t="s">
        <v>507</v>
      </c>
      <c r="X285" s="415">
        <f t="shared" si="98"/>
        <v>0</v>
      </c>
      <c r="Y285" s="171"/>
      <c r="Z285" s="172"/>
      <c r="AA285" s="276"/>
      <c r="AB285" s="507" t="s">
        <v>507</v>
      </c>
      <c r="AC285" s="415">
        <f t="shared" si="97"/>
        <v>0</v>
      </c>
    </row>
    <row r="286" spans="3:52" ht="15" customHeight="1" x14ac:dyDescent="0.2">
      <c r="C286" s="436"/>
      <c r="D286" s="441"/>
      <c r="E286" s="172"/>
      <c r="F286" s="224"/>
      <c r="G286" s="506" t="s">
        <v>507</v>
      </c>
      <c r="H286" s="415">
        <f t="shared" si="94"/>
        <v>0</v>
      </c>
      <c r="J286" s="171"/>
      <c r="K286" s="172"/>
      <c r="L286" s="224"/>
      <c r="M286" s="506" t="s">
        <v>507</v>
      </c>
      <c r="N286" s="415" t="str">
        <f t="shared" si="95"/>
        <v/>
      </c>
      <c r="O286" s="171"/>
      <c r="P286" s="173"/>
      <c r="Q286" s="224"/>
      <c r="R286" s="506" t="s">
        <v>507</v>
      </c>
      <c r="S286" s="415">
        <f t="shared" si="96"/>
        <v>0</v>
      </c>
      <c r="T286" s="174"/>
      <c r="U286" s="173"/>
      <c r="V286" s="224"/>
      <c r="W286" s="506" t="s">
        <v>507</v>
      </c>
      <c r="X286" s="415">
        <f t="shared" si="98"/>
        <v>0</v>
      </c>
      <c r="Y286" s="171"/>
      <c r="Z286" s="172"/>
      <c r="AA286" s="276"/>
      <c r="AB286" s="507" t="s">
        <v>507</v>
      </c>
      <c r="AC286" s="415">
        <f t="shared" si="97"/>
        <v>0</v>
      </c>
    </row>
    <row r="287" spans="3:52" ht="15" customHeight="1" x14ac:dyDescent="0.2">
      <c r="C287" s="437"/>
      <c r="D287" s="441"/>
      <c r="E287" s="172"/>
      <c r="F287" s="224"/>
      <c r="G287" s="506" t="s">
        <v>507</v>
      </c>
      <c r="H287" s="415">
        <f t="shared" si="94"/>
        <v>0</v>
      </c>
      <c r="J287" s="171"/>
      <c r="K287" s="172"/>
      <c r="L287" s="224"/>
      <c r="M287" s="506" t="s">
        <v>507</v>
      </c>
      <c r="N287" s="415" t="str">
        <f t="shared" si="95"/>
        <v/>
      </c>
      <c r="O287" s="171"/>
      <c r="P287" s="173"/>
      <c r="Q287" s="224"/>
      <c r="R287" s="506" t="s">
        <v>507</v>
      </c>
      <c r="S287" s="415">
        <f t="shared" si="96"/>
        <v>0</v>
      </c>
      <c r="T287" s="174"/>
      <c r="U287" s="173"/>
      <c r="V287" s="224"/>
      <c r="W287" s="506" t="s">
        <v>507</v>
      </c>
      <c r="X287" s="415">
        <f t="shared" si="98"/>
        <v>0</v>
      </c>
      <c r="Y287" s="171"/>
      <c r="Z287" s="172"/>
      <c r="AA287" s="276"/>
      <c r="AB287" s="507" t="s">
        <v>507</v>
      </c>
      <c r="AC287" s="415">
        <f t="shared" si="97"/>
        <v>0</v>
      </c>
    </row>
    <row r="288" spans="3:52" ht="15" customHeight="1" x14ac:dyDescent="0.2">
      <c r="C288" s="437"/>
      <c r="D288" s="441"/>
      <c r="E288" s="172"/>
      <c r="F288" s="224"/>
      <c r="G288" s="506" t="s">
        <v>507</v>
      </c>
      <c r="H288" s="415">
        <f t="shared" si="94"/>
        <v>0</v>
      </c>
      <c r="J288" s="171"/>
      <c r="K288" s="172"/>
      <c r="L288" s="224"/>
      <c r="M288" s="506" t="s">
        <v>507</v>
      </c>
      <c r="N288" s="415" t="str">
        <f t="shared" si="95"/>
        <v/>
      </c>
      <c r="O288" s="171"/>
      <c r="P288" s="173"/>
      <c r="Q288" s="224"/>
      <c r="R288" s="506" t="s">
        <v>507</v>
      </c>
      <c r="S288" s="415">
        <f t="shared" si="96"/>
        <v>0</v>
      </c>
      <c r="T288" s="174"/>
      <c r="U288" s="173"/>
      <c r="V288" s="224"/>
      <c r="W288" s="506" t="s">
        <v>507</v>
      </c>
      <c r="X288" s="415">
        <f t="shared" si="98"/>
        <v>0</v>
      </c>
      <c r="Y288" s="171"/>
      <c r="Z288" s="173"/>
      <c r="AA288" s="276"/>
      <c r="AB288" s="507" t="s">
        <v>507</v>
      </c>
      <c r="AC288" s="415">
        <f t="shared" si="97"/>
        <v>0</v>
      </c>
    </row>
    <row r="289" spans="3:52" ht="15" customHeight="1" x14ac:dyDescent="0.2">
      <c r="C289" s="437"/>
      <c r="D289" s="441"/>
      <c r="E289" s="172"/>
      <c r="F289" s="224"/>
      <c r="G289" s="506" t="s">
        <v>507</v>
      </c>
      <c r="H289" s="415">
        <f t="shared" si="94"/>
        <v>0</v>
      </c>
      <c r="J289" s="171"/>
      <c r="K289" s="172"/>
      <c r="L289" s="224"/>
      <c r="M289" s="506" t="s">
        <v>507</v>
      </c>
      <c r="N289" s="415" t="str">
        <f t="shared" si="95"/>
        <v/>
      </c>
      <c r="O289" s="171"/>
      <c r="P289" s="173"/>
      <c r="Q289" s="224"/>
      <c r="R289" s="506" t="s">
        <v>507</v>
      </c>
      <c r="S289" s="415">
        <f t="shared" si="96"/>
        <v>0</v>
      </c>
      <c r="T289" s="174"/>
      <c r="U289" s="173"/>
      <c r="V289" s="224"/>
      <c r="W289" s="506" t="s">
        <v>507</v>
      </c>
      <c r="X289" s="415">
        <f t="shared" si="98"/>
        <v>0</v>
      </c>
      <c r="Y289" s="171"/>
      <c r="Z289" s="172"/>
      <c r="AA289" s="276"/>
      <c r="AB289" s="507" t="s">
        <v>507</v>
      </c>
      <c r="AC289" s="415">
        <f t="shared" si="97"/>
        <v>0</v>
      </c>
      <c r="AS289" s="165"/>
      <c r="AY289" s="636" t="s">
        <v>31</v>
      </c>
      <c r="AZ289" s="637"/>
    </row>
    <row r="290" spans="3:52" ht="15" customHeight="1" thickBot="1" x14ac:dyDescent="0.25">
      <c r="C290" s="432"/>
      <c r="D290" s="441"/>
      <c r="E290" s="172"/>
      <c r="F290" s="224"/>
      <c r="G290" s="505" t="s">
        <v>507</v>
      </c>
      <c r="H290" s="416">
        <f t="shared" si="94"/>
        <v>0</v>
      </c>
      <c r="J290" s="171"/>
      <c r="K290" s="172"/>
      <c r="L290" s="224"/>
      <c r="M290" s="505" t="s">
        <v>507</v>
      </c>
      <c r="N290" s="415" t="str">
        <f t="shared" si="95"/>
        <v/>
      </c>
      <c r="O290" s="174"/>
      <c r="P290" s="173"/>
      <c r="Q290" s="224"/>
      <c r="R290" s="505" t="s">
        <v>507</v>
      </c>
      <c r="S290" s="415">
        <f t="shared" si="96"/>
        <v>0</v>
      </c>
      <c r="T290" s="174"/>
      <c r="U290" s="173"/>
      <c r="V290" s="224"/>
      <c r="W290" s="505" t="s">
        <v>507</v>
      </c>
      <c r="X290" s="415">
        <f t="shared" si="98"/>
        <v>0</v>
      </c>
      <c r="Y290" s="171"/>
      <c r="Z290" s="173"/>
      <c r="AA290" s="276"/>
      <c r="AB290" s="507" t="s">
        <v>507</v>
      </c>
      <c r="AC290" s="415">
        <f t="shared" si="97"/>
        <v>0</v>
      </c>
      <c r="AE290" s="179" t="s">
        <v>90</v>
      </c>
      <c r="AF290" s="180" t="s">
        <v>91</v>
      </c>
      <c r="AG290" s="180" t="s">
        <v>92</v>
      </c>
      <c r="AH290" s="180" t="s">
        <v>93</v>
      </c>
      <c r="AI290" s="180" t="s">
        <v>94</v>
      </c>
      <c r="AJ290" s="184"/>
      <c r="AK290" s="187"/>
      <c r="AL290" s="192" t="s">
        <v>111</v>
      </c>
      <c r="AM290" s="180" t="s">
        <v>115</v>
      </c>
      <c r="AN290" s="191" t="s">
        <v>118</v>
      </c>
      <c r="AO290" s="190" t="s">
        <v>121</v>
      </c>
      <c r="AP290" s="193" t="s">
        <v>31</v>
      </c>
      <c r="AQ290" s="187"/>
      <c r="AR290" s="165"/>
      <c r="AS290" s="182"/>
      <c r="AT290" s="182"/>
      <c r="AY290" s="268" t="s">
        <v>248</v>
      </c>
      <c r="AZ290" s="269" t="s">
        <v>249</v>
      </c>
    </row>
    <row r="291" spans="3:52" ht="20.100000000000001" customHeight="1" thickTop="1" thickBot="1" x14ac:dyDescent="0.25">
      <c r="C291" s="203"/>
      <c r="D291" s="443"/>
      <c r="E291" s="439" t="s">
        <v>195</v>
      </c>
      <c r="F291" s="401">
        <f>SUM(F261:F290)</f>
        <v>0</v>
      </c>
      <c r="G291" s="423"/>
      <c r="H291" s="417">
        <f>SUM(H261:H290)</f>
        <v>0</v>
      </c>
      <c r="I291" s="204"/>
      <c r="J291" s="402" t="s">
        <v>111</v>
      </c>
      <c r="K291" s="413" t="s">
        <v>196</v>
      </c>
      <c r="L291" s="403">
        <f>SUM(L261:L290)</f>
        <v>0</v>
      </c>
      <c r="M291" s="426"/>
      <c r="N291" s="418">
        <f>SUM(N261:N290)</f>
        <v>0</v>
      </c>
      <c r="O291" s="404" t="s">
        <v>115</v>
      </c>
      <c r="P291" s="405" t="s">
        <v>196</v>
      </c>
      <c r="Q291" s="406">
        <f>SUM(Q261:Q290)</f>
        <v>0</v>
      </c>
      <c r="R291" s="427"/>
      <c r="S291" s="421">
        <f>SUM(S261:S290)</f>
        <v>0</v>
      </c>
      <c r="T291" s="407" t="s">
        <v>118</v>
      </c>
      <c r="U291" s="412" t="s">
        <v>196</v>
      </c>
      <c r="V291" s="409">
        <f>SUM(V261:V290)</f>
        <v>0</v>
      </c>
      <c r="W291" s="429"/>
      <c r="X291" s="419">
        <f>SUM(X261:X290)</f>
        <v>0</v>
      </c>
      <c r="Y291" s="408" t="s">
        <v>121</v>
      </c>
      <c r="Z291" s="411" t="s">
        <v>196</v>
      </c>
      <c r="AA291" s="410">
        <f>SUM(AA261:AA290)</f>
        <v>0</v>
      </c>
      <c r="AB291" s="431"/>
      <c r="AC291" s="420">
        <f>SUM(AC261:AC290)</f>
        <v>0</v>
      </c>
      <c r="AE291" s="183">
        <f>IF(AT291=1,F291,"")</f>
        <v>0</v>
      </c>
      <c r="AF291" s="183" t="str">
        <f>IF(AT291=2,F291,"")</f>
        <v/>
      </c>
      <c r="AG291" s="183" t="str">
        <f>IF(AT291=3,F291,"")</f>
        <v/>
      </c>
      <c r="AH291" s="183" t="str">
        <f>IF(AT291=4,F291,"")</f>
        <v/>
      </c>
      <c r="AI291" s="183" t="str">
        <f>IF(AT291=5,F291,"")</f>
        <v/>
      </c>
      <c r="AL291" s="183">
        <f>L291</f>
        <v>0</v>
      </c>
      <c r="AM291" s="183">
        <f>Q291</f>
        <v>0</v>
      </c>
      <c r="AN291" s="183">
        <f>V291</f>
        <v>0</v>
      </c>
      <c r="AO291" s="183">
        <f>AA291</f>
        <v>0</v>
      </c>
      <c r="AP291" s="183">
        <f>L291+Q291+V291+AA291</f>
        <v>0</v>
      </c>
      <c r="AR291" s="181"/>
      <c r="AS291" s="2" t="str">
        <f>VLOOKUP(F291,$AR$7:$AS$11,2)</f>
        <v>&lt; 95</v>
      </c>
      <c r="AT291" s="46">
        <f>VLOOKUP(F291,$AR$7:$AT$11,3)</f>
        <v>1</v>
      </c>
      <c r="AU291" s="184"/>
      <c r="AW291" s="184"/>
      <c r="AY291" s="270">
        <f>H291</f>
        <v>0</v>
      </c>
      <c r="AZ291" s="270">
        <f>N291+S291+X291+AC291</f>
        <v>0</v>
      </c>
    </row>
    <row r="292" spans="3:52" ht="15" customHeight="1" thickBot="1" x14ac:dyDescent="0.25">
      <c r="H292" s="263"/>
      <c r="I292" s="433"/>
    </row>
    <row r="293" spans="3:52" ht="15" customHeight="1" x14ac:dyDescent="0.2">
      <c r="C293" s="639">
        <v>18</v>
      </c>
      <c r="D293" s="440">
        <v>1</v>
      </c>
      <c r="E293" s="199"/>
      <c r="F293" s="223"/>
      <c r="G293" s="503" t="s">
        <v>507</v>
      </c>
      <c r="H293" s="414">
        <f t="shared" ref="H293:H302" si="99">IF(G293="SI",F293,0)</f>
        <v>0</v>
      </c>
      <c r="I293" s="434"/>
      <c r="J293" s="198"/>
      <c r="K293" s="199"/>
      <c r="L293" s="223"/>
      <c r="M293" s="503" t="s">
        <v>507</v>
      </c>
      <c r="N293" s="414" t="str">
        <f t="shared" ref="N293:N302" si="100">IF($M293="SI",$L293,"")</f>
        <v/>
      </c>
      <c r="O293" s="198"/>
      <c r="P293" s="199"/>
      <c r="Q293" s="223"/>
      <c r="R293" s="503" t="s">
        <v>507</v>
      </c>
      <c r="S293" s="414">
        <f t="shared" ref="S293:S302" si="101">IF($R293="SI",$Q293,0)</f>
        <v>0</v>
      </c>
      <c r="T293" s="198"/>
      <c r="U293" s="199"/>
      <c r="V293" s="223"/>
      <c r="W293" s="503" t="s">
        <v>507</v>
      </c>
      <c r="X293" s="414">
        <f>IF($W293="SI",$V293,0)</f>
        <v>0</v>
      </c>
      <c r="Y293" s="198"/>
      <c r="Z293" s="199"/>
      <c r="AA293" s="277"/>
      <c r="AB293" s="504" t="s">
        <v>507</v>
      </c>
      <c r="AC293" s="414">
        <f t="shared" ref="AC293:AC302" si="102">IF($AB293="SI",$AA293,0)</f>
        <v>0</v>
      </c>
    </row>
    <row r="294" spans="3:52" ht="15" customHeight="1" x14ac:dyDescent="0.2">
      <c r="C294" s="640"/>
      <c r="D294" s="441">
        <v>2</v>
      </c>
      <c r="E294" s="172"/>
      <c r="F294" s="224"/>
      <c r="G294" s="506" t="s">
        <v>507</v>
      </c>
      <c r="H294" s="415">
        <f t="shared" si="99"/>
        <v>0</v>
      </c>
      <c r="J294" s="171"/>
      <c r="K294" s="172"/>
      <c r="L294" s="224"/>
      <c r="M294" s="506" t="s">
        <v>507</v>
      </c>
      <c r="N294" s="415" t="str">
        <f t="shared" si="100"/>
        <v/>
      </c>
      <c r="O294" s="171"/>
      <c r="P294" s="173"/>
      <c r="Q294" s="224"/>
      <c r="R294" s="506" t="s">
        <v>507</v>
      </c>
      <c r="S294" s="415">
        <f t="shared" si="101"/>
        <v>0</v>
      </c>
      <c r="T294" s="171"/>
      <c r="U294" s="173"/>
      <c r="V294" s="224"/>
      <c r="W294" s="506" t="s">
        <v>507</v>
      </c>
      <c r="X294" s="415">
        <f t="shared" ref="X294:X302" si="103">IF($W294="SI",$V294,0)</f>
        <v>0</v>
      </c>
      <c r="Y294" s="171"/>
      <c r="Z294" s="172"/>
      <c r="AA294" s="276"/>
      <c r="AB294" s="507" t="s">
        <v>507</v>
      </c>
      <c r="AC294" s="415">
        <f t="shared" si="102"/>
        <v>0</v>
      </c>
    </row>
    <row r="295" spans="3:52" ht="15" customHeight="1" x14ac:dyDescent="0.2">
      <c r="C295" s="641"/>
      <c r="D295" s="441">
        <v>3</v>
      </c>
      <c r="E295" s="172"/>
      <c r="F295" s="224"/>
      <c r="G295" s="506" t="s">
        <v>507</v>
      </c>
      <c r="H295" s="415">
        <f t="shared" si="99"/>
        <v>0</v>
      </c>
      <c r="J295" s="171"/>
      <c r="K295" s="172"/>
      <c r="L295" s="224"/>
      <c r="M295" s="506" t="s">
        <v>507</v>
      </c>
      <c r="N295" s="415" t="str">
        <f t="shared" si="100"/>
        <v/>
      </c>
      <c r="O295" s="171"/>
      <c r="P295" s="173"/>
      <c r="Q295" s="224"/>
      <c r="R295" s="506" t="s">
        <v>507</v>
      </c>
      <c r="S295" s="415">
        <f t="shared" si="101"/>
        <v>0</v>
      </c>
      <c r="T295" s="174"/>
      <c r="U295" s="173"/>
      <c r="V295" s="224"/>
      <c r="W295" s="506" t="s">
        <v>507</v>
      </c>
      <c r="X295" s="415">
        <f t="shared" si="103"/>
        <v>0</v>
      </c>
      <c r="Y295" s="171"/>
      <c r="Z295" s="172"/>
      <c r="AA295" s="276"/>
      <c r="AB295" s="507" t="s">
        <v>507</v>
      </c>
      <c r="AC295" s="415">
        <f t="shared" si="102"/>
        <v>0</v>
      </c>
    </row>
    <row r="296" spans="3:52" ht="15" customHeight="1" x14ac:dyDescent="0.2">
      <c r="C296" s="435" t="s">
        <v>186</v>
      </c>
      <c r="D296" s="441">
        <v>4</v>
      </c>
      <c r="E296" s="172"/>
      <c r="F296" s="224"/>
      <c r="G296" s="506" t="s">
        <v>507</v>
      </c>
      <c r="H296" s="415">
        <f t="shared" si="99"/>
        <v>0</v>
      </c>
      <c r="J296" s="171"/>
      <c r="K296" s="172"/>
      <c r="L296" s="224"/>
      <c r="M296" s="506" t="s">
        <v>507</v>
      </c>
      <c r="N296" s="415" t="str">
        <f t="shared" si="100"/>
        <v/>
      </c>
      <c r="O296" s="171"/>
      <c r="P296" s="173"/>
      <c r="Q296" s="224"/>
      <c r="R296" s="506" t="s">
        <v>507</v>
      </c>
      <c r="S296" s="415">
        <f t="shared" si="101"/>
        <v>0</v>
      </c>
      <c r="T296" s="174"/>
      <c r="U296" s="173"/>
      <c r="V296" s="224"/>
      <c r="W296" s="506" t="s">
        <v>507</v>
      </c>
      <c r="X296" s="415">
        <f t="shared" si="103"/>
        <v>0</v>
      </c>
      <c r="Y296" s="171"/>
      <c r="Z296" s="173"/>
      <c r="AA296" s="276"/>
      <c r="AB296" s="507" t="s">
        <v>507</v>
      </c>
      <c r="AC296" s="415">
        <f t="shared" si="102"/>
        <v>0</v>
      </c>
    </row>
    <row r="297" spans="3:52" ht="15" customHeight="1" x14ac:dyDescent="0.2">
      <c r="C297" s="435" t="s">
        <v>207</v>
      </c>
      <c r="D297" s="441">
        <v>5</v>
      </c>
      <c r="E297" s="172"/>
      <c r="F297" s="224"/>
      <c r="G297" s="506" t="s">
        <v>507</v>
      </c>
      <c r="H297" s="415">
        <f t="shared" si="99"/>
        <v>0</v>
      </c>
      <c r="J297" s="171"/>
      <c r="K297" s="172"/>
      <c r="L297" s="224"/>
      <c r="M297" s="506" t="s">
        <v>507</v>
      </c>
      <c r="N297" s="415" t="str">
        <f t="shared" si="100"/>
        <v/>
      </c>
      <c r="O297" s="171"/>
      <c r="P297" s="172"/>
      <c r="Q297" s="224"/>
      <c r="R297" s="506" t="s">
        <v>507</v>
      </c>
      <c r="S297" s="415">
        <f t="shared" si="101"/>
        <v>0</v>
      </c>
      <c r="T297" s="174"/>
      <c r="U297" s="172"/>
      <c r="V297" s="224"/>
      <c r="W297" s="506" t="s">
        <v>507</v>
      </c>
      <c r="X297" s="415">
        <f t="shared" si="103"/>
        <v>0</v>
      </c>
      <c r="Y297" s="171"/>
      <c r="Z297" s="172"/>
      <c r="AA297" s="276"/>
      <c r="AB297" s="507" t="s">
        <v>507</v>
      </c>
      <c r="AC297" s="415">
        <f t="shared" si="102"/>
        <v>0</v>
      </c>
    </row>
    <row r="298" spans="3:52" ht="15" customHeight="1" x14ac:dyDescent="0.2">
      <c r="C298" s="436"/>
      <c r="D298" s="441"/>
      <c r="E298" s="172"/>
      <c r="F298" s="224"/>
      <c r="G298" s="506" t="s">
        <v>507</v>
      </c>
      <c r="H298" s="415">
        <f t="shared" si="99"/>
        <v>0</v>
      </c>
      <c r="J298" s="171"/>
      <c r="K298" s="172"/>
      <c r="L298" s="224"/>
      <c r="M298" s="506" t="s">
        <v>507</v>
      </c>
      <c r="N298" s="415" t="str">
        <f t="shared" si="100"/>
        <v/>
      </c>
      <c r="O298" s="171"/>
      <c r="P298" s="173"/>
      <c r="Q298" s="224"/>
      <c r="R298" s="506" t="s">
        <v>507</v>
      </c>
      <c r="S298" s="415">
        <f t="shared" si="101"/>
        <v>0</v>
      </c>
      <c r="T298" s="174"/>
      <c r="U298" s="173"/>
      <c r="V298" s="224"/>
      <c r="W298" s="506" t="s">
        <v>507</v>
      </c>
      <c r="X298" s="415">
        <f t="shared" si="103"/>
        <v>0</v>
      </c>
      <c r="Y298" s="171"/>
      <c r="Z298" s="172"/>
      <c r="AA298" s="276"/>
      <c r="AB298" s="507" t="s">
        <v>507</v>
      </c>
      <c r="AC298" s="415">
        <f t="shared" si="102"/>
        <v>0</v>
      </c>
    </row>
    <row r="299" spans="3:52" ht="15" customHeight="1" x14ac:dyDescent="0.2">
      <c r="C299" s="437"/>
      <c r="D299" s="441"/>
      <c r="E299" s="172"/>
      <c r="F299" s="224"/>
      <c r="G299" s="506" t="s">
        <v>507</v>
      </c>
      <c r="H299" s="415">
        <f t="shared" si="99"/>
        <v>0</v>
      </c>
      <c r="J299" s="171"/>
      <c r="K299" s="172"/>
      <c r="L299" s="224"/>
      <c r="M299" s="506" t="s">
        <v>507</v>
      </c>
      <c r="N299" s="415" t="str">
        <f t="shared" si="100"/>
        <v/>
      </c>
      <c r="O299" s="171"/>
      <c r="P299" s="173"/>
      <c r="Q299" s="224"/>
      <c r="R299" s="506" t="s">
        <v>507</v>
      </c>
      <c r="S299" s="415">
        <f t="shared" si="101"/>
        <v>0</v>
      </c>
      <c r="T299" s="174"/>
      <c r="U299" s="173"/>
      <c r="V299" s="224"/>
      <c r="W299" s="506" t="s">
        <v>507</v>
      </c>
      <c r="X299" s="415">
        <f t="shared" si="103"/>
        <v>0</v>
      </c>
      <c r="Y299" s="171"/>
      <c r="Z299" s="172"/>
      <c r="AA299" s="276"/>
      <c r="AB299" s="507" t="s">
        <v>507</v>
      </c>
      <c r="AC299" s="415">
        <f t="shared" si="102"/>
        <v>0</v>
      </c>
    </row>
    <row r="300" spans="3:52" ht="15" customHeight="1" x14ac:dyDescent="0.2">
      <c r="C300" s="437"/>
      <c r="D300" s="441"/>
      <c r="E300" s="172"/>
      <c r="F300" s="224"/>
      <c r="G300" s="506" t="s">
        <v>507</v>
      </c>
      <c r="H300" s="415">
        <f t="shared" si="99"/>
        <v>0</v>
      </c>
      <c r="J300" s="171"/>
      <c r="K300" s="172"/>
      <c r="L300" s="224"/>
      <c r="M300" s="506" t="s">
        <v>507</v>
      </c>
      <c r="N300" s="415" t="str">
        <f t="shared" si="100"/>
        <v/>
      </c>
      <c r="O300" s="171"/>
      <c r="P300" s="173"/>
      <c r="Q300" s="224"/>
      <c r="R300" s="506" t="s">
        <v>507</v>
      </c>
      <c r="S300" s="415">
        <f t="shared" si="101"/>
        <v>0</v>
      </c>
      <c r="T300" s="174"/>
      <c r="U300" s="173"/>
      <c r="V300" s="224"/>
      <c r="W300" s="506" t="s">
        <v>507</v>
      </c>
      <c r="X300" s="415">
        <f t="shared" si="103"/>
        <v>0</v>
      </c>
      <c r="Y300" s="171"/>
      <c r="Z300" s="173"/>
      <c r="AA300" s="276"/>
      <c r="AB300" s="507" t="s">
        <v>507</v>
      </c>
      <c r="AC300" s="415">
        <f t="shared" si="102"/>
        <v>0</v>
      </c>
    </row>
    <row r="301" spans="3:52" ht="15" customHeight="1" x14ac:dyDescent="0.2">
      <c r="C301" s="437"/>
      <c r="D301" s="441"/>
      <c r="E301" s="172"/>
      <c r="F301" s="224"/>
      <c r="G301" s="506" t="s">
        <v>507</v>
      </c>
      <c r="H301" s="415">
        <f t="shared" si="99"/>
        <v>0</v>
      </c>
      <c r="J301" s="171"/>
      <c r="K301" s="172"/>
      <c r="L301" s="224"/>
      <c r="M301" s="506" t="s">
        <v>507</v>
      </c>
      <c r="N301" s="415" t="str">
        <f t="shared" si="100"/>
        <v/>
      </c>
      <c r="O301" s="171"/>
      <c r="P301" s="173"/>
      <c r="Q301" s="224"/>
      <c r="R301" s="506" t="s">
        <v>507</v>
      </c>
      <c r="S301" s="415">
        <f t="shared" si="101"/>
        <v>0</v>
      </c>
      <c r="T301" s="174"/>
      <c r="U301" s="173"/>
      <c r="V301" s="224"/>
      <c r="W301" s="506" t="s">
        <v>507</v>
      </c>
      <c r="X301" s="415">
        <f t="shared" si="103"/>
        <v>0</v>
      </c>
      <c r="Y301" s="171"/>
      <c r="Z301" s="172"/>
      <c r="AA301" s="276"/>
      <c r="AB301" s="507" t="s">
        <v>507</v>
      </c>
      <c r="AC301" s="415">
        <f t="shared" si="102"/>
        <v>0</v>
      </c>
      <c r="AS301" s="165"/>
      <c r="AY301" s="636" t="s">
        <v>31</v>
      </c>
      <c r="AZ301" s="637"/>
    </row>
    <row r="302" spans="3:52" ht="15" customHeight="1" thickBot="1" x14ac:dyDescent="0.25">
      <c r="C302" s="432"/>
      <c r="D302" s="441"/>
      <c r="E302" s="172"/>
      <c r="F302" s="224"/>
      <c r="G302" s="505" t="s">
        <v>507</v>
      </c>
      <c r="H302" s="416">
        <f t="shared" si="99"/>
        <v>0</v>
      </c>
      <c r="J302" s="171"/>
      <c r="K302" s="172"/>
      <c r="L302" s="224"/>
      <c r="M302" s="505" t="s">
        <v>507</v>
      </c>
      <c r="N302" s="415" t="str">
        <f t="shared" si="100"/>
        <v/>
      </c>
      <c r="O302" s="174"/>
      <c r="P302" s="173"/>
      <c r="Q302" s="224"/>
      <c r="R302" s="505" t="s">
        <v>507</v>
      </c>
      <c r="S302" s="415">
        <f t="shared" si="101"/>
        <v>0</v>
      </c>
      <c r="T302" s="174"/>
      <c r="U302" s="173"/>
      <c r="V302" s="224"/>
      <c r="W302" s="505" t="s">
        <v>507</v>
      </c>
      <c r="X302" s="415">
        <f t="shared" si="103"/>
        <v>0</v>
      </c>
      <c r="Y302" s="171"/>
      <c r="Z302" s="173"/>
      <c r="AA302" s="276"/>
      <c r="AB302" s="507" t="s">
        <v>507</v>
      </c>
      <c r="AC302" s="415">
        <f t="shared" si="102"/>
        <v>0</v>
      </c>
      <c r="AE302" s="179" t="s">
        <v>90</v>
      </c>
      <c r="AF302" s="180" t="s">
        <v>91</v>
      </c>
      <c r="AG302" s="180" t="s">
        <v>92</v>
      </c>
      <c r="AH302" s="180" t="s">
        <v>93</v>
      </c>
      <c r="AI302" s="180" t="s">
        <v>94</v>
      </c>
      <c r="AJ302" s="184"/>
      <c r="AK302" s="187"/>
      <c r="AL302" s="192" t="s">
        <v>111</v>
      </c>
      <c r="AM302" s="180" t="s">
        <v>115</v>
      </c>
      <c r="AN302" s="191" t="s">
        <v>118</v>
      </c>
      <c r="AO302" s="190" t="s">
        <v>121</v>
      </c>
      <c r="AP302" s="193" t="s">
        <v>31</v>
      </c>
      <c r="AQ302" s="187"/>
      <c r="AR302" s="165"/>
      <c r="AS302" s="182"/>
      <c r="AT302" s="182"/>
      <c r="AY302" s="268" t="s">
        <v>248</v>
      </c>
      <c r="AZ302" s="269" t="s">
        <v>249</v>
      </c>
    </row>
    <row r="303" spans="3:52" ht="20.100000000000001" customHeight="1" thickTop="1" thickBot="1" x14ac:dyDescent="0.25">
      <c r="C303" s="203"/>
      <c r="D303" s="443"/>
      <c r="E303" s="439" t="s">
        <v>195</v>
      </c>
      <c r="F303" s="401">
        <f>SUM(F273:F302)</f>
        <v>0</v>
      </c>
      <c r="G303" s="423"/>
      <c r="H303" s="417">
        <f>SUM(H273:H302)</f>
        <v>0</v>
      </c>
      <c r="I303" s="204"/>
      <c r="J303" s="402" t="s">
        <v>111</v>
      </c>
      <c r="K303" s="413" t="s">
        <v>196</v>
      </c>
      <c r="L303" s="403">
        <f>SUM(L273:L302)</f>
        <v>0</v>
      </c>
      <c r="M303" s="426"/>
      <c r="N303" s="418">
        <f>SUM(N273:N302)</f>
        <v>0</v>
      </c>
      <c r="O303" s="404" t="s">
        <v>115</v>
      </c>
      <c r="P303" s="405" t="s">
        <v>196</v>
      </c>
      <c r="Q303" s="406">
        <f>SUM(Q273:Q302)</f>
        <v>0</v>
      </c>
      <c r="R303" s="427"/>
      <c r="S303" s="421">
        <f>SUM(S273:S302)</f>
        <v>0</v>
      </c>
      <c r="T303" s="407" t="s">
        <v>118</v>
      </c>
      <c r="U303" s="412" t="s">
        <v>196</v>
      </c>
      <c r="V303" s="409">
        <f>SUM(V273:V302)</f>
        <v>0</v>
      </c>
      <c r="W303" s="429"/>
      <c r="X303" s="419">
        <f>SUM(X273:X302)</f>
        <v>0</v>
      </c>
      <c r="Y303" s="408" t="s">
        <v>121</v>
      </c>
      <c r="Z303" s="411" t="s">
        <v>196</v>
      </c>
      <c r="AA303" s="410">
        <f>SUM(AA273:AA302)</f>
        <v>0</v>
      </c>
      <c r="AB303" s="431"/>
      <c r="AC303" s="420">
        <f>SUM(AC273:AC302)</f>
        <v>0</v>
      </c>
      <c r="AE303" s="183">
        <f>IF(AT303=1,F303,"")</f>
        <v>0</v>
      </c>
      <c r="AF303" s="183" t="str">
        <f>IF(AT303=2,F303,"")</f>
        <v/>
      </c>
      <c r="AG303" s="183" t="str">
        <f>IF(AT303=3,F303,"")</f>
        <v/>
      </c>
      <c r="AH303" s="183" t="str">
        <f>IF(AT303=4,F303,"")</f>
        <v/>
      </c>
      <c r="AI303" s="183" t="str">
        <f>IF(AT303=5,F303,"")</f>
        <v/>
      </c>
      <c r="AL303" s="183">
        <f>L303</f>
        <v>0</v>
      </c>
      <c r="AM303" s="183">
        <f>Q303</f>
        <v>0</v>
      </c>
      <c r="AN303" s="183">
        <f>V303</f>
        <v>0</v>
      </c>
      <c r="AO303" s="183">
        <f>AA303</f>
        <v>0</v>
      </c>
      <c r="AP303" s="183">
        <f>L303+Q303+V303+AA303</f>
        <v>0</v>
      </c>
      <c r="AR303" s="181"/>
      <c r="AS303" s="2" t="str">
        <f>VLOOKUP(F303,$AR$7:$AS$11,2)</f>
        <v>&lt; 95</v>
      </c>
      <c r="AT303" s="46">
        <f>VLOOKUP(F303,$AR$7:$AT$11,3)</f>
        <v>1</v>
      </c>
      <c r="AU303" s="184"/>
      <c r="AW303" s="184"/>
      <c r="AY303" s="270">
        <f>H303</f>
        <v>0</v>
      </c>
      <c r="AZ303" s="270">
        <f>N303+S303+X303+AC303</f>
        <v>0</v>
      </c>
    </row>
    <row r="304" spans="3:52" ht="15" customHeight="1" thickBot="1" x14ac:dyDescent="0.25">
      <c r="H304" s="263"/>
      <c r="I304" s="433"/>
    </row>
    <row r="305" spans="3:52" ht="15" customHeight="1" x14ac:dyDescent="0.2">
      <c r="C305" s="639">
        <v>19</v>
      </c>
      <c r="D305" s="440">
        <v>1</v>
      </c>
      <c r="E305" s="199"/>
      <c r="F305" s="223"/>
      <c r="G305" s="503" t="s">
        <v>507</v>
      </c>
      <c r="H305" s="414">
        <f t="shared" ref="H305:H314" si="104">IF(G305="SI",F305,0)</f>
        <v>0</v>
      </c>
      <c r="I305" s="434"/>
      <c r="J305" s="198"/>
      <c r="K305" s="199"/>
      <c r="L305" s="223"/>
      <c r="M305" s="503" t="s">
        <v>507</v>
      </c>
      <c r="N305" s="414" t="str">
        <f t="shared" ref="N305:N314" si="105">IF($M305="SI",$L305,"")</f>
        <v/>
      </c>
      <c r="O305" s="198"/>
      <c r="P305" s="199"/>
      <c r="Q305" s="223"/>
      <c r="R305" s="503" t="s">
        <v>507</v>
      </c>
      <c r="S305" s="414">
        <f t="shared" ref="S305:S314" si="106">IF($R305="SI",$Q305,0)</f>
        <v>0</v>
      </c>
      <c r="T305" s="198"/>
      <c r="U305" s="199"/>
      <c r="V305" s="223"/>
      <c r="W305" s="503" t="s">
        <v>507</v>
      </c>
      <c r="X305" s="414">
        <f>IF($W305="SI",$V305,0)</f>
        <v>0</v>
      </c>
      <c r="Y305" s="198"/>
      <c r="Z305" s="199"/>
      <c r="AA305" s="277"/>
      <c r="AB305" s="504" t="s">
        <v>507</v>
      </c>
      <c r="AC305" s="414">
        <f t="shared" ref="AC305:AC314" si="107">IF($AB305="SI",$AA305,0)</f>
        <v>0</v>
      </c>
    </row>
    <row r="306" spans="3:52" ht="15" customHeight="1" x14ac:dyDescent="0.2">
      <c r="C306" s="640"/>
      <c r="D306" s="441">
        <v>2</v>
      </c>
      <c r="E306" s="172"/>
      <c r="F306" s="224"/>
      <c r="G306" s="506" t="s">
        <v>507</v>
      </c>
      <c r="H306" s="415">
        <f t="shared" si="104"/>
        <v>0</v>
      </c>
      <c r="J306" s="171"/>
      <c r="K306" s="172"/>
      <c r="L306" s="224"/>
      <c r="M306" s="506" t="s">
        <v>507</v>
      </c>
      <c r="N306" s="415" t="str">
        <f t="shared" si="105"/>
        <v/>
      </c>
      <c r="O306" s="171"/>
      <c r="P306" s="173"/>
      <c r="Q306" s="224"/>
      <c r="R306" s="506" t="s">
        <v>507</v>
      </c>
      <c r="S306" s="415">
        <f t="shared" si="106"/>
        <v>0</v>
      </c>
      <c r="T306" s="171"/>
      <c r="U306" s="173"/>
      <c r="V306" s="224"/>
      <c r="W306" s="506" t="s">
        <v>507</v>
      </c>
      <c r="X306" s="415">
        <f t="shared" ref="X306:X314" si="108">IF($W306="SI",$V306,0)</f>
        <v>0</v>
      </c>
      <c r="Y306" s="171"/>
      <c r="Z306" s="172"/>
      <c r="AA306" s="276"/>
      <c r="AB306" s="507" t="s">
        <v>507</v>
      </c>
      <c r="AC306" s="415">
        <f t="shared" si="107"/>
        <v>0</v>
      </c>
    </row>
    <row r="307" spans="3:52" ht="15" customHeight="1" x14ac:dyDescent="0.2">
      <c r="C307" s="641"/>
      <c r="D307" s="441">
        <v>3</v>
      </c>
      <c r="E307" s="172"/>
      <c r="F307" s="224"/>
      <c r="G307" s="506" t="s">
        <v>507</v>
      </c>
      <c r="H307" s="415">
        <f t="shared" si="104"/>
        <v>0</v>
      </c>
      <c r="J307" s="171"/>
      <c r="K307" s="172"/>
      <c r="L307" s="224"/>
      <c r="M307" s="506" t="s">
        <v>507</v>
      </c>
      <c r="N307" s="415" t="str">
        <f t="shared" si="105"/>
        <v/>
      </c>
      <c r="O307" s="171"/>
      <c r="P307" s="173"/>
      <c r="Q307" s="224"/>
      <c r="R307" s="506" t="s">
        <v>507</v>
      </c>
      <c r="S307" s="415">
        <f t="shared" si="106"/>
        <v>0</v>
      </c>
      <c r="T307" s="174"/>
      <c r="U307" s="173"/>
      <c r="V307" s="224"/>
      <c r="W307" s="506" t="s">
        <v>507</v>
      </c>
      <c r="X307" s="415">
        <f t="shared" si="108"/>
        <v>0</v>
      </c>
      <c r="Y307" s="171"/>
      <c r="Z307" s="172"/>
      <c r="AA307" s="276"/>
      <c r="AB307" s="507" t="s">
        <v>507</v>
      </c>
      <c r="AC307" s="415">
        <f t="shared" si="107"/>
        <v>0</v>
      </c>
    </row>
    <row r="308" spans="3:52" ht="15" customHeight="1" x14ac:dyDescent="0.2">
      <c r="C308" s="435" t="s">
        <v>186</v>
      </c>
      <c r="D308" s="441">
        <v>4</v>
      </c>
      <c r="E308" s="172"/>
      <c r="F308" s="224"/>
      <c r="G308" s="506" t="s">
        <v>507</v>
      </c>
      <c r="H308" s="415">
        <f t="shared" si="104"/>
        <v>0</v>
      </c>
      <c r="J308" s="171"/>
      <c r="K308" s="172"/>
      <c r="L308" s="224"/>
      <c r="M308" s="506" t="s">
        <v>507</v>
      </c>
      <c r="N308" s="415" t="str">
        <f t="shared" si="105"/>
        <v/>
      </c>
      <c r="O308" s="171"/>
      <c r="P308" s="173"/>
      <c r="Q308" s="224"/>
      <c r="R308" s="506" t="s">
        <v>507</v>
      </c>
      <c r="S308" s="415">
        <f t="shared" si="106"/>
        <v>0</v>
      </c>
      <c r="T308" s="174"/>
      <c r="U308" s="173"/>
      <c r="V308" s="224"/>
      <c r="W308" s="506" t="s">
        <v>507</v>
      </c>
      <c r="X308" s="415">
        <f t="shared" si="108"/>
        <v>0</v>
      </c>
      <c r="Y308" s="171"/>
      <c r="Z308" s="173"/>
      <c r="AA308" s="276"/>
      <c r="AB308" s="507" t="s">
        <v>507</v>
      </c>
      <c r="AC308" s="415">
        <f t="shared" si="107"/>
        <v>0</v>
      </c>
    </row>
    <row r="309" spans="3:52" ht="15" customHeight="1" x14ac:dyDescent="0.2">
      <c r="C309" s="435" t="s">
        <v>207</v>
      </c>
      <c r="D309" s="441">
        <v>5</v>
      </c>
      <c r="E309" s="172"/>
      <c r="F309" s="224"/>
      <c r="G309" s="506" t="s">
        <v>507</v>
      </c>
      <c r="H309" s="415">
        <f t="shared" si="104"/>
        <v>0</v>
      </c>
      <c r="J309" s="171"/>
      <c r="K309" s="172"/>
      <c r="L309" s="224"/>
      <c r="M309" s="506" t="s">
        <v>507</v>
      </c>
      <c r="N309" s="415" t="str">
        <f t="shared" si="105"/>
        <v/>
      </c>
      <c r="O309" s="171"/>
      <c r="P309" s="172"/>
      <c r="Q309" s="224"/>
      <c r="R309" s="506" t="s">
        <v>507</v>
      </c>
      <c r="S309" s="415">
        <f t="shared" si="106"/>
        <v>0</v>
      </c>
      <c r="T309" s="174"/>
      <c r="U309" s="172"/>
      <c r="V309" s="224"/>
      <c r="W309" s="506" t="s">
        <v>507</v>
      </c>
      <c r="X309" s="415">
        <f t="shared" si="108"/>
        <v>0</v>
      </c>
      <c r="Y309" s="171"/>
      <c r="Z309" s="172"/>
      <c r="AA309" s="276"/>
      <c r="AB309" s="507" t="s">
        <v>507</v>
      </c>
      <c r="AC309" s="415">
        <f t="shared" si="107"/>
        <v>0</v>
      </c>
    </row>
    <row r="310" spans="3:52" ht="15" customHeight="1" x14ac:dyDescent="0.2">
      <c r="C310" s="436"/>
      <c r="D310" s="441"/>
      <c r="E310" s="172"/>
      <c r="F310" s="224"/>
      <c r="G310" s="506" t="s">
        <v>507</v>
      </c>
      <c r="H310" s="415">
        <f t="shared" si="104"/>
        <v>0</v>
      </c>
      <c r="J310" s="171"/>
      <c r="K310" s="172"/>
      <c r="L310" s="224"/>
      <c r="M310" s="506" t="s">
        <v>507</v>
      </c>
      <c r="N310" s="415" t="str">
        <f t="shared" si="105"/>
        <v/>
      </c>
      <c r="O310" s="171"/>
      <c r="P310" s="173"/>
      <c r="Q310" s="224"/>
      <c r="R310" s="506" t="s">
        <v>507</v>
      </c>
      <c r="S310" s="415">
        <f t="shared" si="106"/>
        <v>0</v>
      </c>
      <c r="T310" s="174"/>
      <c r="U310" s="173"/>
      <c r="V310" s="224"/>
      <c r="W310" s="506" t="s">
        <v>507</v>
      </c>
      <c r="X310" s="415">
        <f t="shared" si="108"/>
        <v>0</v>
      </c>
      <c r="Y310" s="171"/>
      <c r="Z310" s="172"/>
      <c r="AA310" s="276"/>
      <c r="AB310" s="507" t="s">
        <v>507</v>
      </c>
      <c r="AC310" s="415">
        <f t="shared" si="107"/>
        <v>0</v>
      </c>
    </row>
    <row r="311" spans="3:52" ht="15" customHeight="1" x14ac:dyDescent="0.2">
      <c r="C311" s="437"/>
      <c r="D311" s="441"/>
      <c r="E311" s="172"/>
      <c r="F311" s="224"/>
      <c r="G311" s="506" t="s">
        <v>507</v>
      </c>
      <c r="H311" s="415">
        <f t="shared" si="104"/>
        <v>0</v>
      </c>
      <c r="J311" s="171"/>
      <c r="K311" s="172"/>
      <c r="L311" s="224"/>
      <c r="M311" s="506" t="s">
        <v>507</v>
      </c>
      <c r="N311" s="415" t="str">
        <f t="shared" si="105"/>
        <v/>
      </c>
      <c r="O311" s="171"/>
      <c r="P311" s="173"/>
      <c r="Q311" s="224"/>
      <c r="R311" s="506" t="s">
        <v>507</v>
      </c>
      <c r="S311" s="415">
        <f t="shared" si="106"/>
        <v>0</v>
      </c>
      <c r="T311" s="174"/>
      <c r="U311" s="173"/>
      <c r="V311" s="224"/>
      <c r="W311" s="506" t="s">
        <v>507</v>
      </c>
      <c r="X311" s="415">
        <f t="shared" si="108"/>
        <v>0</v>
      </c>
      <c r="Y311" s="171"/>
      <c r="Z311" s="172"/>
      <c r="AA311" s="276"/>
      <c r="AB311" s="507" t="s">
        <v>507</v>
      </c>
      <c r="AC311" s="415">
        <f t="shared" si="107"/>
        <v>0</v>
      </c>
    </row>
    <row r="312" spans="3:52" ht="15" customHeight="1" x14ac:dyDescent="0.2">
      <c r="C312" s="437"/>
      <c r="D312" s="441"/>
      <c r="E312" s="172"/>
      <c r="F312" s="224"/>
      <c r="G312" s="506" t="s">
        <v>507</v>
      </c>
      <c r="H312" s="415">
        <f t="shared" si="104"/>
        <v>0</v>
      </c>
      <c r="J312" s="171"/>
      <c r="K312" s="172"/>
      <c r="L312" s="224"/>
      <c r="M312" s="506" t="s">
        <v>507</v>
      </c>
      <c r="N312" s="415" t="str">
        <f t="shared" si="105"/>
        <v/>
      </c>
      <c r="O312" s="171"/>
      <c r="P312" s="173"/>
      <c r="Q312" s="224"/>
      <c r="R312" s="506" t="s">
        <v>507</v>
      </c>
      <c r="S312" s="415">
        <f t="shared" si="106"/>
        <v>0</v>
      </c>
      <c r="T312" s="174"/>
      <c r="U312" s="173"/>
      <c r="V312" s="224"/>
      <c r="W312" s="506" t="s">
        <v>507</v>
      </c>
      <c r="X312" s="415">
        <f t="shared" si="108"/>
        <v>0</v>
      </c>
      <c r="Y312" s="171"/>
      <c r="Z312" s="173"/>
      <c r="AA312" s="276"/>
      <c r="AB312" s="507" t="s">
        <v>507</v>
      </c>
      <c r="AC312" s="415">
        <f t="shared" si="107"/>
        <v>0</v>
      </c>
    </row>
    <row r="313" spans="3:52" ht="15" customHeight="1" x14ac:dyDescent="0.2">
      <c r="C313" s="437"/>
      <c r="D313" s="441"/>
      <c r="E313" s="172"/>
      <c r="F313" s="224"/>
      <c r="G313" s="506" t="s">
        <v>507</v>
      </c>
      <c r="H313" s="415">
        <f t="shared" si="104"/>
        <v>0</v>
      </c>
      <c r="J313" s="171"/>
      <c r="K313" s="172"/>
      <c r="L313" s="224"/>
      <c r="M313" s="506" t="s">
        <v>507</v>
      </c>
      <c r="N313" s="415" t="str">
        <f t="shared" si="105"/>
        <v/>
      </c>
      <c r="O313" s="171"/>
      <c r="P313" s="173"/>
      <c r="Q313" s="224"/>
      <c r="R313" s="506" t="s">
        <v>507</v>
      </c>
      <c r="S313" s="415">
        <f t="shared" si="106"/>
        <v>0</v>
      </c>
      <c r="T313" s="174"/>
      <c r="U313" s="173"/>
      <c r="V313" s="224"/>
      <c r="W313" s="506" t="s">
        <v>507</v>
      </c>
      <c r="X313" s="415">
        <f t="shared" si="108"/>
        <v>0</v>
      </c>
      <c r="Y313" s="171"/>
      <c r="Z313" s="172"/>
      <c r="AA313" s="276"/>
      <c r="AB313" s="507" t="s">
        <v>507</v>
      </c>
      <c r="AC313" s="415">
        <f t="shared" si="107"/>
        <v>0</v>
      </c>
      <c r="AS313" s="165"/>
      <c r="AY313" s="636" t="s">
        <v>31</v>
      </c>
      <c r="AZ313" s="637"/>
    </row>
    <row r="314" spans="3:52" ht="15" customHeight="1" thickBot="1" x14ac:dyDescent="0.25">
      <c r="C314" s="432"/>
      <c r="D314" s="441"/>
      <c r="E314" s="172"/>
      <c r="F314" s="224"/>
      <c r="G314" s="505" t="s">
        <v>507</v>
      </c>
      <c r="H314" s="416">
        <f t="shared" si="104"/>
        <v>0</v>
      </c>
      <c r="J314" s="171"/>
      <c r="K314" s="172"/>
      <c r="L314" s="224"/>
      <c r="M314" s="505" t="s">
        <v>507</v>
      </c>
      <c r="N314" s="415" t="str">
        <f t="shared" si="105"/>
        <v/>
      </c>
      <c r="O314" s="174"/>
      <c r="P314" s="173"/>
      <c r="Q314" s="224"/>
      <c r="R314" s="505" t="s">
        <v>507</v>
      </c>
      <c r="S314" s="415">
        <f t="shared" si="106"/>
        <v>0</v>
      </c>
      <c r="T314" s="174"/>
      <c r="U314" s="173"/>
      <c r="V314" s="224"/>
      <c r="W314" s="505" t="s">
        <v>507</v>
      </c>
      <c r="X314" s="415">
        <f t="shared" si="108"/>
        <v>0</v>
      </c>
      <c r="Y314" s="171"/>
      <c r="Z314" s="173"/>
      <c r="AA314" s="276"/>
      <c r="AB314" s="507" t="s">
        <v>507</v>
      </c>
      <c r="AC314" s="415">
        <f t="shared" si="107"/>
        <v>0</v>
      </c>
      <c r="AE314" s="179" t="s">
        <v>90</v>
      </c>
      <c r="AF314" s="180" t="s">
        <v>91</v>
      </c>
      <c r="AG314" s="180" t="s">
        <v>92</v>
      </c>
      <c r="AH314" s="180" t="s">
        <v>93</v>
      </c>
      <c r="AI314" s="180" t="s">
        <v>94</v>
      </c>
      <c r="AJ314" s="184"/>
      <c r="AK314" s="187"/>
      <c r="AL314" s="192" t="s">
        <v>111</v>
      </c>
      <c r="AM314" s="180" t="s">
        <v>115</v>
      </c>
      <c r="AN314" s="191" t="s">
        <v>118</v>
      </c>
      <c r="AO314" s="190" t="s">
        <v>121</v>
      </c>
      <c r="AP314" s="193" t="s">
        <v>31</v>
      </c>
      <c r="AQ314" s="187"/>
      <c r="AR314" s="165"/>
      <c r="AS314" s="182"/>
      <c r="AT314" s="182"/>
      <c r="AY314" s="268" t="s">
        <v>248</v>
      </c>
      <c r="AZ314" s="269" t="s">
        <v>249</v>
      </c>
    </row>
    <row r="315" spans="3:52" ht="20.100000000000001" customHeight="1" thickTop="1" thickBot="1" x14ac:dyDescent="0.25">
      <c r="C315" s="203"/>
      <c r="D315" s="443"/>
      <c r="E315" s="439" t="s">
        <v>195</v>
      </c>
      <c r="F315" s="401">
        <f>SUM(F285:F314)</f>
        <v>0</v>
      </c>
      <c r="G315" s="423"/>
      <c r="H315" s="417">
        <f>SUM(H285:H314)</f>
        <v>0</v>
      </c>
      <c r="I315" s="204"/>
      <c r="J315" s="402" t="s">
        <v>111</v>
      </c>
      <c r="K315" s="413" t="s">
        <v>196</v>
      </c>
      <c r="L315" s="403">
        <f>SUM(L285:L314)</f>
        <v>0</v>
      </c>
      <c r="M315" s="426"/>
      <c r="N315" s="418">
        <f>SUM(N285:N314)</f>
        <v>0</v>
      </c>
      <c r="O315" s="404" t="s">
        <v>115</v>
      </c>
      <c r="P315" s="405" t="s">
        <v>196</v>
      </c>
      <c r="Q315" s="406">
        <f>SUM(Q285:Q314)</f>
        <v>0</v>
      </c>
      <c r="R315" s="427"/>
      <c r="S315" s="421">
        <f>SUM(S285:S314)</f>
        <v>0</v>
      </c>
      <c r="T315" s="407" t="s">
        <v>118</v>
      </c>
      <c r="U315" s="412" t="s">
        <v>196</v>
      </c>
      <c r="V315" s="409">
        <f>SUM(V285:V314)</f>
        <v>0</v>
      </c>
      <c r="W315" s="429"/>
      <c r="X315" s="419">
        <f>SUM(X285:X314)</f>
        <v>0</v>
      </c>
      <c r="Y315" s="408" t="s">
        <v>121</v>
      </c>
      <c r="Z315" s="411" t="s">
        <v>196</v>
      </c>
      <c r="AA315" s="410">
        <f>SUM(AA285:AA314)</f>
        <v>0</v>
      </c>
      <c r="AB315" s="431"/>
      <c r="AC315" s="420">
        <f>SUM(AC285:AC314)</f>
        <v>0</v>
      </c>
      <c r="AE315" s="183">
        <f>IF(AT315=1,F315,"")</f>
        <v>0</v>
      </c>
      <c r="AF315" s="183" t="str">
        <f>IF(AT315=2,F315,"")</f>
        <v/>
      </c>
      <c r="AG315" s="183" t="str">
        <f>IF(AT315=3,F315,"")</f>
        <v/>
      </c>
      <c r="AH315" s="183" t="str">
        <f>IF(AT315=4,F315,"")</f>
        <v/>
      </c>
      <c r="AI315" s="183" t="str">
        <f>IF(AT315=5,F315,"")</f>
        <v/>
      </c>
      <c r="AL315" s="183">
        <f>L315</f>
        <v>0</v>
      </c>
      <c r="AM315" s="183">
        <f>Q315</f>
        <v>0</v>
      </c>
      <c r="AN315" s="183">
        <f>V315</f>
        <v>0</v>
      </c>
      <c r="AO315" s="183">
        <f>AA315</f>
        <v>0</v>
      </c>
      <c r="AP315" s="183">
        <f>L315+Q315+V315+AA315</f>
        <v>0</v>
      </c>
      <c r="AR315" s="181"/>
      <c r="AS315" s="2" t="str">
        <f>VLOOKUP(F315,$AR$7:$AS$11,2)</f>
        <v>&lt; 95</v>
      </c>
      <c r="AT315" s="46">
        <f>VLOOKUP(F315,$AR$7:$AT$11,3)</f>
        <v>1</v>
      </c>
      <c r="AU315" s="184"/>
      <c r="AW315" s="184"/>
      <c r="AY315" s="270">
        <f>H315</f>
        <v>0</v>
      </c>
      <c r="AZ315" s="270">
        <f>N315+S315+X315+AC315</f>
        <v>0</v>
      </c>
    </row>
    <row r="316" spans="3:52" ht="15" customHeight="1" thickBot="1" x14ac:dyDescent="0.25">
      <c r="H316" s="263"/>
      <c r="I316" s="433"/>
    </row>
    <row r="317" spans="3:52" ht="15" customHeight="1" x14ac:dyDescent="0.2">
      <c r="C317" s="639">
        <v>20</v>
      </c>
      <c r="D317" s="440">
        <v>1</v>
      </c>
      <c r="E317" s="199"/>
      <c r="F317" s="223"/>
      <c r="G317" s="503" t="s">
        <v>507</v>
      </c>
      <c r="H317" s="414">
        <f t="shared" ref="H317:H326" si="109">IF(G317="SI",F317,0)</f>
        <v>0</v>
      </c>
      <c r="I317" s="434"/>
      <c r="J317" s="198"/>
      <c r="K317" s="199"/>
      <c r="L317" s="223"/>
      <c r="M317" s="503" t="s">
        <v>507</v>
      </c>
      <c r="N317" s="414" t="str">
        <f t="shared" ref="N317:N326" si="110">IF($M317="SI",$L317,"")</f>
        <v/>
      </c>
      <c r="O317" s="198"/>
      <c r="P317" s="199"/>
      <c r="Q317" s="223"/>
      <c r="R317" s="503" t="s">
        <v>507</v>
      </c>
      <c r="S317" s="414">
        <f t="shared" ref="S317:S326" si="111">IF($R317="SI",$Q317,0)</f>
        <v>0</v>
      </c>
      <c r="T317" s="198"/>
      <c r="U317" s="199"/>
      <c r="V317" s="223"/>
      <c r="W317" s="503" t="s">
        <v>507</v>
      </c>
      <c r="X317" s="414">
        <f>IF($W317="SI",$V317,0)</f>
        <v>0</v>
      </c>
      <c r="Y317" s="198"/>
      <c r="Z317" s="199"/>
      <c r="AA317" s="277"/>
      <c r="AB317" s="504" t="s">
        <v>507</v>
      </c>
      <c r="AC317" s="414">
        <f t="shared" ref="AC317:AC326" si="112">IF($AB317="SI",$AA317,0)</f>
        <v>0</v>
      </c>
    </row>
    <row r="318" spans="3:52" ht="15" customHeight="1" x14ac:dyDescent="0.2">
      <c r="C318" s="640"/>
      <c r="D318" s="441">
        <v>2</v>
      </c>
      <c r="E318" s="172"/>
      <c r="F318" s="224"/>
      <c r="G318" s="506" t="s">
        <v>507</v>
      </c>
      <c r="H318" s="415">
        <f t="shared" si="109"/>
        <v>0</v>
      </c>
      <c r="J318" s="171"/>
      <c r="K318" s="172"/>
      <c r="L318" s="224"/>
      <c r="M318" s="506" t="s">
        <v>507</v>
      </c>
      <c r="N318" s="415" t="str">
        <f t="shared" si="110"/>
        <v/>
      </c>
      <c r="O318" s="171"/>
      <c r="P318" s="173"/>
      <c r="Q318" s="224"/>
      <c r="R318" s="506" t="s">
        <v>507</v>
      </c>
      <c r="S318" s="415">
        <f t="shared" si="111"/>
        <v>0</v>
      </c>
      <c r="T318" s="171"/>
      <c r="U318" s="173"/>
      <c r="V318" s="224"/>
      <c r="W318" s="506" t="s">
        <v>507</v>
      </c>
      <c r="X318" s="415">
        <f t="shared" ref="X318:X326" si="113">IF($W318="SI",$V318,0)</f>
        <v>0</v>
      </c>
      <c r="Y318" s="171"/>
      <c r="Z318" s="172"/>
      <c r="AA318" s="276"/>
      <c r="AB318" s="507" t="s">
        <v>507</v>
      </c>
      <c r="AC318" s="415">
        <f t="shared" si="112"/>
        <v>0</v>
      </c>
    </row>
    <row r="319" spans="3:52" ht="15" customHeight="1" x14ac:dyDescent="0.2">
      <c r="C319" s="641"/>
      <c r="D319" s="441">
        <v>3</v>
      </c>
      <c r="E319" s="172"/>
      <c r="F319" s="224"/>
      <c r="G319" s="506" t="s">
        <v>507</v>
      </c>
      <c r="H319" s="415">
        <f t="shared" si="109"/>
        <v>0</v>
      </c>
      <c r="J319" s="171"/>
      <c r="K319" s="172"/>
      <c r="L319" s="224"/>
      <c r="M319" s="506" t="s">
        <v>507</v>
      </c>
      <c r="N319" s="415" t="str">
        <f t="shared" si="110"/>
        <v/>
      </c>
      <c r="O319" s="171"/>
      <c r="P319" s="173"/>
      <c r="Q319" s="224"/>
      <c r="R319" s="506" t="s">
        <v>507</v>
      </c>
      <c r="S319" s="415">
        <f t="shared" si="111"/>
        <v>0</v>
      </c>
      <c r="T319" s="174"/>
      <c r="U319" s="173"/>
      <c r="V319" s="224"/>
      <c r="W319" s="506" t="s">
        <v>507</v>
      </c>
      <c r="X319" s="415">
        <f t="shared" si="113"/>
        <v>0</v>
      </c>
      <c r="Y319" s="171"/>
      <c r="Z319" s="172"/>
      <c r="AA319" s="276"/>
      <c r="AB319" s="507" t="s">
        <v>507</v>
      </c>
      <c r="AC319" s="415">
        <f t="shared" si="112"/>
        <v>0</v>
      </c>
    </row>
    <row r="320" spans="3:52" ht="15" customHeight="1" x14ac:dyDescent="0.2">
      <c r="C320" s="435" t="s">
        <v>186</v>
      </c>
      <c r="D320" s="441">
        <v>4</v>
      </c>
      <c r="E320" s="172"/>
      <c r="F320" s="224"/>
      <c r="G320" s="506" t="s">
        <v>507</v>
      </c>
      <c r="H320" s="415">
        <f t="shared" si="109"/>
        <v>0</v>
      </c>
      <c r="J320" s="171"/>
      <c r="K320" s="172"/>
      <c r="L320" s="224"/>
      <c r="M320" s="506" t="s">
        <v>507</v>
      </c>
      <c r="N320" s="415" t="str">
        <f t="shared" si="110"/>
        <v/>
      </c>
      <c r="O320" s="171"/>
      <c r="P320" s="173"/>
      <c r="Q320" s="224"/>
      <c r="R320" s="506" t="s">
        <v>507</v>
      </c>
      <c r="S320" s="415">
        <f t="shared" si="111"/>
        <v>0</v>
      </c>
      <c r="T320" s="174"/>
      <c r="U320" s="173"/>
      <c r="V320" s="224"/>
      <c r="W320" s="506" t="s">
        <v>507</v>
      </c>
      <c r="X320" s="415">
        <f t="shared" si="113"/>
        <v>0</v>
      </c>
      <c r="Y320" s="171"/>
      <c r="Z320" s="173"/>
      <c r="AA320" s="276"/>
      <c r="AB320" s="507" t="s">
        <v>507</v>
      </c>
      <c r="AC320" s="415">
        <f t="shared" si="112"/>
        <v>0</v>
      </c>
    </row>
    <row r="321" spans="3:52" ht="15" customHeight="1" x14ac:dyDescent="0.2">
      <c r="C321" s="435" t="s">
        <v>207</v>
      </c>
      <c r="D321" s="441">
        <v>5</v>
      </c>
      <c r="E321" s="172"/>
      <c r="F321" s="224"/>
      <c r="G321" s="506" t="s">
        <v>507</v>
      </c>
      <c r="H321" s="415">
        <f t="shared" si="109"/>
        <v>0</v>
      </c>
      <c r="J321" s="171"/>
      <c r="K321" s="172"/>
      <c r="L321" s="224"/>
      <c r="M321" s="506" t="s">
        <v>507</v>
      </c>
      <c r="N321" s="415" t="str">
        <f t="shared" si="110"/>
        <v/>
      </c>
      <c r="O321" s="171"/>
      <c r="P321" s="172"/>
      <c r="Q321" s="224"/>
      <c r="R321" s="506" t="s">
        <v>507</v>
      </c>
      <c r="S321" s="415">
        <f t="shared" si="111"/>
        <v>0</v>
      </c>
      <c r="T321" s="174"/>
      <c r="U321" s="172"/>
      <c r="V321" s="224"/>
      <c r="W321" s="506" t="s">
        <v>507</v>
      </c>
      <c r="X321" s="415">
        <f t="shared" si="113"/>
        <v>0</v>
      </c>
      <c r="Y321" s="171"/>
      <c r="Z321" s="172"/>
      <c r="AA321" s="276"/>
      <c r="AB321" s="507" t="s">
        <v>507</v>
      </c>
      <c r="AC321" s="415">
        <f t="shared" si="112"/>
        <v>0</v>
      </c>
    </row>
    <row r="322" spans="3:52" ht="15" customHeight="1" x14ac:dyDescent="0.2">
      <c r="C322" s="436"/>
      <c r="D322" s="441"/>
      <c r="E322" s="172"/>
      <c r="F322" s="224"/>
      <c r="G322" s="506" t="s">
        <v>507</v>
      </c>
      <c r="H322" s="415">
        <f t="shared" si="109"/>
        <v>0</v>
      </c>
      <c r="J322" s="171"/>
      <c r="K322" s="172"/>
      <c r="L322" s="224"/>
      <c r="M322" s="506" t="s">
        <v>507</v>
      </c>
      <c r="N322" s="415" t="str">
        <f t="shared" si="110"/>
        <v/>
      </c>
      <c r="O322" s="171"/>
      <c r="P322" s="173"/>
      <c r="Q322" s="224"/>
      <c r="R322" s="506" t="s">
        <v>507</v>
      </c>
      <c r="S322" s="415">
        <f t="shared" si="111"/>
        <v>0</v>
      </c>
      <c r="T322" s="174"/>
      <c r="U322" s="173"/>
      <c r="V322" s="224"/>
      <c r="W322" s="506" t="s">
        <v>507</v>
      </c>
      <c r="X322" s="415">
        <f t="shared" si="113"/>
        <v>0</v>
      </c>
      <c r="Y322" s="171"/>
      <c r="Z322" s="172"/>
      <c r="AA322" s="276"/>
      <c r="AB322" s="507" t="s">
        <v>507</v>
      </c>
      <c r="AC322" s="415">
        <f t="shared" si="112"/>
        <v>0</v>
      </c>
    </row>
    <row r="323" spans="3:52" ht="15" customHeight="1" x14ac:dyDescent="0.2">
      <c r="C323" s="437"/>
      <c r="D323" s="441"/>
      <c r="E323" s="172"/>
      <c r="F323" s="224"/>
      <c r="G323" s="506" t="s">
        <v>507</v>
      </c>
      <c r="H323" s="415">
        <f t="shared" si="109"/>
        <v>0</v>
      </c>
      <c r="J323" s="171"/>
      <c r="K323" s="172"/>
      <c r="L323" s="224"/>
      <c r="M323" s="506" t="s">
        <v>507</v>
      </c>
      <c r="N323" s="415" t="str">
        <f t="shared" si="110"/>
        <v/>
      </c>
      <c r="O323" s="171"/>
      <c r="P323" s="173"/>
      <c r="Q323" s="224"/>
      <c r="R323" s="506" t="s">
        <v>507</v>
      </c>
      <c r="S323" s="415">
        <f t="shared" si="111"/>
        <v>0</v>
      </c>
      <c r="T323" s="174"/>
      <c r="U323" s="173"/>
      <c r="V323" s="224"/>
      <c r="W323" s="506" t="s">
        <v>507</v>
      </c>
      <c r="X323" s="415">
        <f t="shared" si="113"/>
        <v>0</v>
      </c>
      <c r="Y323" s="171"/>
      <c r="Z323" s="172"/>
      <c r="AA323" s="276"/>
      <c r="AB323" s="507" t="s">
        <v>507</v>
      </c>
      <c r="AC323" s="415">
        <f t="shared" si="112"/>
        <v>0</v>
      </c>
    </row>
    <row r="324" spans="3:52" ht="15" customHeight="1" x14ac:dyDescent="0.2">
      <c r="C324" s="437"/>
      <c r="D324" s="441"/>
      <c r="E324" s="172"/>
      <c r="F324" s="224"/>
      <c r="G324" s="506" t="s">
        <v>507</v>
      </c>
      <c r="H324" s="415">
        <f t="shared" si="109"/>
        <v>0</v>
      </c>
      <c r="J324" s="171"/>
      <c r="K324" s="172"/>
      <c r="L324" s="224"/>
      <c r="M324" s="506" t="s">
        <v>507</v>
      </c>
      <c r="N324" s="415" t="str">
        <f t="shared" si="110"/>
        <v/>
      </c>
      <c r="O324" s="171"/>
      <c r="P324" s="173"/>
      <c r="Q324" s="224"/>
      <c r="R324" s="506" t="s">
        <v>507</v>
      </c>
      <c r="S324" s="415">
        <f t="shared" si="111"/>
        <v>0</v>
      </c>
      <c r="T324" s="174"/>
      <c r="U324" s="173"/>
      <c r="V324" s="224"/>
      <c r="W324" s="506" t="s">
        <v>507</v>
      </c>
      <c r="X324" s="415">
        <f t="shared" si="113"/>
        <v>0</v>
      </c>
      <c r="Y324" s="171"/>
      <c r="Z324" s="173"/>
      <c r="AA324" s="276"/>
      <c r="AB324" s="507" t="s">
        <v>507</v>
      </c>
      <c r="AC324" s="415">
        <f t="shared" si="112"/>
        <v>0</v>
      </c>
    </row>
    <row r="325" spans="3:52" ht="15" customHeight="1" x14ac:dyDescent="0.2">
      <c r="C325" s="437"/>
      <c r="D325" s="441"/>
      <c r="E325" s="172"/>
      <c r="F325" s="224"/>
      <c r="G325" s="506" t="s">
        <v>507</v>
      </c>
      <c r="H325" s="415">
        <f t="shared" si="109"/>
        <v>0</v>
      </c>
      <c r="J325" s="171"/>
      <c r="K325" s="172"/>
      <c r="L325" s="224"/>
      <c r="M325" s="506" t="s">
        <v>507</v>
      </c>
      <c r="N325" s="415" t="str">
        <f t="shared" si="110"/>
        <v/>
      </c>
      <c r="O325" s="171"/>
      <c r="P325" s="173"/>
      <c r="Q325" s="224"/>
      <c r="R325" s="506" t="s">
        <v>507</v>
      </c>
      <c r="S325" s="415">
        <f t="shared" si="111"/>
        <v>0</v>
      </c>
      <c r="T325" s="174"/>
      <c r="U325" s="173"/>
      <c r="V325" s="224"/>
      <c r="W325" s="506" t="s">
        <v>507</v>
      </c>
      <c r="X325" s="415">
        <f t="shared" si="113"/>
        <v>0</v>
      </c>
      <c r="Y325" s="171"/>
      <c r="Z325" s="172"/>
      <c r="AA325" s="276"/>
      <c r="AB325" s="507" t="s">
        <v>507</v>
      </c>
      <c r="AC325" s="415">
        <f t="shared" si="112"/>
        <v>0</v>
      </c>
      <c r="AS325" s="165"/>
      <c r="AY325" s="636" t="s">
        <v>31</v>
      </c>
      <c r="AZ325" s="637"/>
    </row>
    <row r="326" spans="3:52" ht="15" customHeight="1" thickBot="1" x14ac:dyDescent="0.25">
      <c r="C326" s="432"/>
      <c r="D326" s="441"/>
      <c r="E326" s="172"/>
      <c r="F326" s="224"/>
      <c r="G326" s="505" t="s">
        <v>507</v>
      </c>
      <c r="H326" s="416">
        <f t="shared" si="109"/>
        <v>0</v>
      </c>
      <c r="J326" s="171"/>
      <c r="K326" s="172"/>
      <c r="L326" s="224"/>
      <c r="M326" s="505" t="s">
        <v>507</v>
      </c>
      <c r="N326" s="415" t="str">
        <f t="shared" si="110"/>
        <v/>
      </c>
      <c r="O326" s="174"/>
      <c r="P326" s="173"/>
      <c r="Q326" s="224"/>
      <c r="R326" s="505" t="s">
        <v>507</v>
      </c>
      <c r="S326" s="415">
        <f t="shared" si="111"/>
        <v>0</v>
      </c>
      <c r="T326" s="174"/>
      <c r="U326" s="173"/>
      <c r="V326" s="224"/>
      <c r="W326" s="505" t="s">
        <v>507</v>
      </c>
      <c r="X326" s="415">
        <f t="shared" si="113"/>
        <v>0</v>
      </c>
      <c r="Y326" s="171"/>
      <c r="Z326" s="173"/>
      <c r="AA326" s="276"/>
      <c r="AB326" s="507" t="s">
        <v>507</v>
      </c>
      <c r="AC326" s="415">
        <f t="shared" si="112"/>
        <v>0</v>
      </c>
      <c r="AE326" s="179" t="s">
        <v>90</v>
      </c>
      <c r="AF326" s="180" t="s">
        <v>91</v>
      </c>
      <c r="AG326" s="180" t="s">
        <v>92</v>
      </c>
      <c r="AH326" s="180" t="s">
        <v>93</v>
      </c>
      <c r="AI326" s="180" t="s">
        <v>94</v>
      </c>
      <c r="AJ326" s="184"/>
      <c r="AK326" s="187"/>
      <c r="AL326" s="192" t="s">
        <v>111</v>
      </c>
      <c r="AM326" s="180" t="s">
        <v>115</v>
      </c>
      <c r="AN326" s="191" t="s">
        <v>118</v>
      </c>
      <c r="AO326" s="190" t="s">
        <v>121</v>
      </c>
      <c r="AP326" s="193" t="s">
        <v>31</v>
      </c>
      <c r="AQ326" s="187"/>
      <c r="AR326" s="165"/>
      <c r="AS326" s="182"/>
      <c r="AT326" s="182"/>
      <c r="AY326" s="268" t="s">
        <v>248</v>
      </c>
      <c r="AZ326" s="269" t="s">
        <v>249</v>
      </c>
    </row>
    <row r="327" spans="3:52" ht="20.100000000000001" customHeight="1" thickTop="1" thickBot="1" x14ac:dyDescent="0.25">
      <c r="C327" s="203"/>
      <c r="D327" s="443"/>
      <c r="E327" s="439" t="s">
        <v>195</v>
      </c>
      <c r="F327" s="401">
        <f>SUM(F297:F326)</f>
        <v>0</v>
      </c>
      <c r="G327" s="423"/>
      <c r="H327" s="417">
        <f>SUM(H297:H326)</f>
        <v>0</v>
      </c>
      <c r="I327" s="204"/>
      <c r="J327" s="402" t="s">
        <v>111</v>
      </c>
      <c r="K327" s="413" t="s">
        <v>196</v>
      </c>
      <c r="L327" s="403">
        <f>SUM(L297:L326)</f>
        <v>0</v>
      </c>
      <c r="M327" s="426"/>
      <c r="N327" s="418">
        <f>SUM(N297:N326)</f>
        <v>0</v>
      </c>
      <c r="O327" s="404" t="s">
        <v>115</v>
      </c>
      <c r="P327" s="405" t="s">
        <v>196</v>
      </c>
      <c r="Q327" s="406">
        <f>SUM(Q297:Q326)</f>
        <v>0</v>
      </c>
      <c r="R327" s="427"/>
      <c r="S327" s="421">
        <f>SUM(S297:S326)</f>
        <v>0</v>
      </c>
      <c r="T327" s="407" t="s">
        <v>118</v>
      </c>
      <c r="U327" s="412" t="s">
        <v>196</v>
      </c>
      <c r="V327" s="409">
        <f>SUM(V297:V326)</f>
        <v>0</v>
      </c>
      <c r="W327" s="429"/>
      <c r="X327" s="419">
        <f>SUM(X297:X326)</f>
        <v>0</v>
      </c>
      <c r="Y327" s="408" t="s">
        <v>121</v>
      </c>
      <c r="Z327" s="411" t="s">
        <v>196</v>
      </c>
      <c r="AA327" s="410">
        <f>SUM(AA297:AA326)</f>
        <v>0</v>
      </c>
      <c r="AB327" s="431"/>
      <c r="AC327" s="420">
        <f>SUM(AC297:AC326)</f>
        <v>0</v>
      </c>
      <c r="AE327" s="183">
        <f>IF(AT327=1,F327,"")</f>
        <v>0</v>
      </c>
      <c r="AF327" s="183" t="str">
        <f>IF(AT327=2,F327,"")</f>
        <v/>
      </c>
      <c r="AG327" s="183" t="str">
        <f>IF(AT327=3,F327,"")</f>
        <v/>
      </c>
      <c r="AH327" s="183" t="str">
        <f>IF(AT327=4,F327,"")</f>
        <v/>
      </c>
      <c r="AI327" s="183" t="str">
        <f>IF(AT327=5,F327,"")</f>
        <v/>
      </c>
      <c r="AL327" s="183">
        <f>L327</f>
        <v>0</v>
      </c>
      <c r="AM327" s="183">
        <f>Q327</f>
        <v>0</v>
      </c>
      <c r="AN327" s="183">
        <f>V327</f>
        <v>0</v>
      </c>
      <c r="AO327" s="183">
        <f>AA327</f>
        <v>0</v>
      </c>
      <c r="AP327" s="183">
        <f>L327+Q327+V327+AA327</f>
        <v>0</v>
      </c>
      <c r="AR327" s="181"/>
      <c r="AS327" s="2" t="str">
        <f>VLOOKUP(F327,$AR$7:$AS$11,2)</f>
        <v>&lt; 95</v>
      </c>
      <c r="AT327" s="46">
        <f>VLOOKUP(F327,$AR$7:$AT$11,3)</f>
        <v>1</v>
      </c>
      <c r="AU327" s="184"/>
      <c r="AW327" s="184"/>
      <c r="AY327" s="270">
        <f>H327</f>
        <v>0</v>
      </c>
      <c r="AZ327" s="270">
        <f>N327+S327+X327+AC327</f>
        <v>0</v>
      </c>
    </row>
    <row r="328" spans="3:52" ht="15" customHeight="1" thickBot="1" x14ac:dyDescent="0.25">
      <c r="H328" s="263"/>
      <c r="I328" s="433"/>
    </row>
    <row r="329" spans="3:52" ht="15" customHeight="1" x14ac:dyDescent="0.2">
      <c r="C329" s="639">
        <v>21</v>
      </c>
      <c r="D329" s="440">
        <v>1</v>
      </c>
      <c r="E329" s="199"/>
      <c r="F329" s="223"/>
      <c r="G329" s="503" t="s">
        <v>507</v>
      </c>
      <c r="H329" s="414">
        <f t="shared" ref="H329:H338" si="114">IF(G329="SI",F329,0)</f>
        <v>0</v>
      </c>
      <c r="I329" s="434"/>
      <c r="J329" s="198"/>
      <c r="K329" s="199"/>
      <c r="L329" s="223"/>
      <c r="M329" s="503" t="s">
        <v>507</v>
      </c>
      <c r="N329" s="414" t="str">
        <f t="shared" ref="N329:N338" si="115">IF($M329="SI",$L329,"")</f>
        <v/>
      </c>
      <c r="O329" s="198"/>
      <c r="P329" s="199"/>
      <c r="Q329" s="223"/>
      <c r="R329" s="503" t="s">
        <v>507</v>
      </c>
      <c r="S329" s="414">
        <f t="shared" ref="S329:S338" si="116">IF($R329="SI",$Q329,0)</f>
        <v>0</v>
      </c>
      <c r="T329" s="198"/>
      <c r="U329" s="199"/>
      <c r="V329" s="223"/>
      <c r="W329" s="503" t="s">
        <v>507</v>
      </c>
      <c r="X329" s="414">
        <f>IF($W329="SI",$V329,0)</f>
        <v>0</v>
      </c>
      <c r="Y329" s="198"/>
      <c r="Z329" s="199"/>
      <c r="AA329" s="277"/>
      <c r="AB329" s="504" t="s">
        <v>507</v>
      </c>
      <c r="AC329" s="414">
        <f t="shared" ref="AC329:AC338" si="117">IF($AB329="SI",$AA329,0)</f>
        <v>0</v>
      </c>
    </row>
    <row r="330" spans="3:52" ht="15" customHeight="1" x14ac:dyDescent="0.2">
      <c r="C330" s="640"/>
      <c r="D330" s="441">
        <v>2</v>
      </c>
      <c r="E330" s="172"/>
      <c r="F330" s="224"/>
      <c r="G330" s="506" t="s">
        <v>507</v>
      </c>
      <c r="H330" s="415">
        <f t="shared" si="114"/>
        <v>0</v>
      </c>
      <c r="J330" s="171"/>
      <c r="K330" s="172"/>
      <c r="L330" s="224"/>
      <c r="M330" s="506" t="s">
        <v>507</v>
      </c>
      <c r="N330" s="415" t="str">
        <f t="shared" si="115"/>
        <v/>
      </c>
      <c r="O330" s="171"/>
      <c r="P330" s="173"/>
      <c r="Q330" s="224"/>
      <c r="R330" s="506" t="s">
        <v>507</v>
      </c>
      <c r="S330" s="415">
        <f t="shared" si="116"/>
        <v>0</v>
      </c>
      <c r="T330" s="171"/>
      <c r="U330" s="173"/>
      <c r="V330" s="224"/>
      <c r="W330" s="506" t="s">
        <v>507</v>
      </c>
      <c r="X330" s="415">
        <f t="shared" ref="X330:X338" si="118">IF($W330="SI",$V330,0)</f>
        <v>0</v>
      </c>
      <c r="Y330" s="171"/>
      <c r="Z330" s="172"/>
      <c r="AA330" s="276"/>
      <c r="AB330" s="507" t="s">
        <v>507</v>
      </c>
      <c r="AC330" s="415">
        <f t="shared" si="117"/>
        <v>0</v>
      </c>
    </row>
    <row r="331" spans="3:52" ht="15" customHeight="1" x14ac:dyDescent="0.2">
      <c r="C331" s="641"/>
      <c r="D331" s="441">
        <v>3</v>
      </c>
      <c r="E331" s="172"/>
      <c r="F331" s="224"/>
      <c r="G331" s="506" t="s">
        <v>507</v>
      </c>
      <c r="H331" s="415">
        <f t="shared" si="114"/>
        <v>0</v>
      </c>
      <c r="J331" s="171"/>
      <c r="K331" s="172"/>
      <c r="L331" s="224"/>
      <c r="M331" s="506" t="s">
        <v>507</v>
      </c>
      <c r="N331" s="415" t="str">
        <f t="shared" si="115"/>
        <v/>
      </c>
      <c r="O331" s="171"/>
      <c r="P331" s="173"/>
      <c r="Q331" s="224"/>
      <c r="R331" s="506" t="s">
        <v>507</v>
      </c>
      <c r="S331" s="415">
        <f t="shared" si="116"/>
        <v>0</v>
      </c>
      <c r="T331" s="174"/>
      <c r="U331" s="173"/>
      <c r="V331" s="224"/>
      <c r="W331" s="506" t="s">
        <v>507</v>
      </c>
      <c r="X331" s="415">
        <f t="shared" si="118"/>
        <v>0</v>
      </c>
      <c r="Y331" s="171"/>
      <c r="Z331" s="172"/>
      <c r="AA331" s="276"/>
      <c r="AB331" s="507" t="s">
        <v>507</v>
      </c>
      <c r="AC331" s="415">
        <f t="shared" si="117"/>
        <v>0</v>
      </c>
    </row>
    <row r="332" spans="3:52" ht="15" customHeight="1" x14ac:dyDescent="0.2">
      <c r="C332" s="435" t="s">
        <v>186</v>
      </c>
      <c r="D332" s="441">
        <v>4</v>
      </c>
      <c r="E332" s="172"/>
      <c r="F332" s="224"/>
      <c r="G332" s="506" t="s">
        <v>507</v>
      </c>
      <c r="H332" s="415">
        <f t="shared" si="114"/>
        <v>0</v>
      </c>
      <c r="J332" s="171"/>
      <c r="K332" s="172"/>
      <c r="L332" s="224"/>
      <c r="M332" s="506" t="s">
        <v>507</v>
      </c>
      <c r="N332" s="415" t="str">
        <f t="shared" si="115"/>
        <v/>
      </c>
      <c r="O332" s="171"/>
      <c r="P332" s="173"/>
      <c r="Q332" s="224"/>
      <c r="R332" s="506" t="s">
        <v>507</v>
      </c>
      <c r="S332" s="415">
        <f t="shared" si="116"/>
        <v>0</v>
      </c>
      <c r="T332" s="174"/>
      <c r="U332" s="173"/>
      <c r="V332" s="224"/>
      <c r="W332" s="506" t="s">
        <v>507</v>
      </c>
      <c r="X332" s="415">
        <f t="shared" si="118"/>
        <v>0</v>
      </c>
      <c r="Y332" s="171"/>
      <c r="Z332" s="173"/>
      <c r="AA332" s="276"/>
      <c r="AB332" s="507" t="s">
        <v>507</v>
      </c>
      <c r="AC332" s="415">
        <f t="shared" si="117"/>
        <v>0</v>
      </c>
    </row>
    <row r="333" spans="3:52" ht="15" customHeight="1" x14ac:dyDescent="0.2">
      <c r="C333" s="435" t="s">
        <v>207</v>
      </c>
      <c r="D333" s="441">
        <v>5</v>
      </c>
      <c r="E333" s="172"/>
      <c r="F333" s="224"/>
      <c r="G333" s="506" t="s">
        <v>507</v>
      </c>
      <c r="H333" s="415">
        <f t="shared" si="114"/>
        <v>0</v>
      </c>
      <c r="J333" s="171"/>
      <c r="K333" s="172"/>
      <c r="L333" s="224"/>
      <c r="M333" s="506" t="s">
        <v>507</v>
      </c>
      <c r="N333" s="415" t="str">
        <f t="shared" si="115"/>
        <v/>
      </c>
      <c r="O333" s="171"/>
      <c r="P333" s="172"/>
      <c r="Q333" s="224"/>
      <c r="R333" s="506" t="s">
        <v>507</v>
      </c>
      <c r="S333" s="415">
        <f t="shared" si="116"/>
        <v>0</v>
      </c>
      <c r="T333" s="174"/>
      <c r="U333" s="172"/>
      <c r="V333" s="224"/>
      <c r="W333" s="506" t="s">
        <v>507</v>
      </c>
      <c r="X333" s="415">
        <f t="shared" si="118"/>
        <v>0</v>
      </c>
      <c r="Y333" s="171"/>
      <c r="Z333" s="172"/>
      <c r="AA333" s="276"/>
      <c r="AB333" s="507" t="s">
        <v>507</v>
      </c>
      <c r="AC333" s="415">
        <f t="shared" si="117"/>
        <v>0</v>
      </c>
    </row>
    <row r="334" spans="3:52" ht="15" customHeight="1" x14ac:dyDescent="0.2">
      <c r="C334" s="436"/>
      <c r="D334" s="441"/>
      <c r="E334" s="172"/>
      <c r="F334" s="224"/>
      <c r="G334" s="506" t="s">
        <v>507</v>
      </c>
      <c r="H334" s="415">
        <f t="shared" si="114"/>
        <v>0</v>
      </c>
      <c r="J334" s="171"/>
      <c r="K334" s="172"/>
      <c r="L334" s="224"/>
      <c r="M334" s="506" t="s">
        <v>507</v>
      </c>
      <c r="N334" s="415" t="str">
        <f t="shared" si="115"/>
        <v/>
      </c>
      <c r="O334" s="171"/>
      <c r="P334" s="173"/>
      <c r="Q334" s="224"/>
      <c r="R334" s="506" t="s">
        <v>507</v>
      </c>
      <c r="S334" s="415">
        <f t="shared" si="116"/>
        <v>0</v>
      </c>
      <c r="T334" s="174"/>
      <c r="U334" s="173"/>
      <c r="V334" s="224"/>
      <c r="W334" s="506" t="s">
        <v>507</v>
      </c>
      <c r="X334" s="415">
        <f t="shared" si="118"/>
        <v>0</v>
      </c>
      <c r="Y334" s="171"/>
      <c r="Z334" s="172"/>
      <c r="AA334" s="276"/>
      <c r="AB334" s="507" t="s">
        <v>507</v>
      </c>
      <c r="AC334" s="415">
        <f t="shared" si="117"/>
        <v>0</v>
      </c>
    </row>
    <row r="335" spans="3:52" ht="15" customHeight="1" x14ac:dyDescent="0.2">
      <c r="C335" s="437"/>
      <c r="D335" s="441"/>
      <c r="E335" s="172"/>
      <c r="F335" s="224"/>
      <c r="G335" s="506" t="s">
        <v>507</v>
      </c>
      <c r="H335" s="415">
        <f t="shared" si="114"/>
        <v>0</v>
      </c>
      <c r="J335" s="171"/>
      <c r="K335" s="172"/>
      <c r="L335" s="224"/>
      <c r="M335" s="506" t="s">
        <v>507</v>
      </c>
      <c r="N335" s="415" t="str">
        <f t="shared" si="115"/>
        <v/>
      </c>
      <c r="O335" s="171"/>
      <c r="P335" s="173"/>
      <c r="Q335" s="224"/>
      <c r="R335" s="506" t="s">
        <v>507</v>
      </c>
      <c r="S335" s="415">
        <f t="shared" si="116"/>
        <v>0</v>
      </c>
      <c r="T335" s="174"/>
      <c r="U335" s="173"/>
      <c r="V335" s="224"/>
      <c r="W335" s="506" t="s">
        <v>507</v>
      </c>
      <c r="X335" s="415">
        <f t="shared" si="118"/>
        <v>0</v>
      </c>
      <c r="Y335" s="171"/>
      <c r="Z335" s="172"/>
      <c r="AA335" s="276"/>
      <c r="AB335" s="507" t="s">
        <v>507</v>
      </c>
      <c r="AC335" s="415">
        <f t="shared" si="117"/>
        <v>0</v>
      </c>
    </row>
    <row r="336" spans="3:52" ht="15" customHeight="1" x14ac:dyDescent="0.2">
      <c r="C336" s="437"/>
      <c r="D336" s="441"/>
      <c r="E336" s="172"/>
      <c r="F336" s="224"/>
      <c r="G336" s="506" t="s">
        <v>507</v>
      </c>
      <c r="H336" s="415">
        <f t="shared" si="114"/>
        <v>0</v>
      </c>
      <c r="J336" s="171"/>
      <c r="K336" s="172"/>
      <c r="L336" s="224"/>
      <c r="M336" s="506" t="s">
        <v>507</v>
      </c>
      <c r="N336" s="415" t="str">
        <f t="shared" si="115"/>
        <v/>
      </c>
      <c r="O336" s="171"/>
      <c r="P336" s="173"/>
      <c r="Q336" s="224"/>
      <c r="R336" s="506" t="s">
        <v>507</v>
      </c>
      <c r="S336" s="415">
        <f t="shared" si="116"/>
        <v>0</v>
      </c>
      <c r="T336" s="174"/>
      <c r="U336" s="173"/>
      <c r="V336" s="224"/>
      <c r="W336" s="506" t="s">
        <v>507</v>
      </c>
      <c r="X336" s="415">
        <f t="shared" si="118"/>
        <v>0</v>
      </c>
      <c r="Y336" s="171"/>
      <c r="Z336" s="173"/>
      <c r="AA336" s="276"/>
      <c r="AB336" s="507" t="s">
        <v>507</v>
      </c>
      <c r="AC336" s="415">
        <f t="shared" si="117"/>
        <v>0</v>
      </c>
    </row>
    <row r="337" spans="3:52" ht="15" customHeight="1" x14ac:dyDescent="0.2">
      <c r="C337" s="437"/>
      <c r="D337" s="441"/>
      <c r="E337" s="172"/>
      <c r="F337" s="224"/>
      <c r="G337" s="506" t="s">
        <v>507</v>
      </c>
      <c r="H337" s="415">
        <f t="shared" si="114"/>
        <v>0</v>
      </c>
      <c r="J337" s="171"/>
      <c r="K337" s="172"/>
      <c r="L337" s="224"/>
      <c r="M337" s="506" t="s">
        <v>507</v>
      </c>
      <c r="N337" s="415" t="str">
        <f t="shared" si="115"/>
        <v/>
      </c>
      <c r="O337" s="171"/>
      <c r="P337" s="173"/>
      <c r="Q337" s="224"/>
      <c r="R337" s="506" t="s">
        <v>507</v>
      </c>
      <c r="S337" s="415">
        <f t="shared" si="116"/>
        <v>0</v>
      </c>
      <c r="T337" s="174"/>
      <c r="U337" s="173"/>
      <c r="V337" s="224"/>
      <c r="W337" s="506" t="s">
        <v>507</v>
      </c>
      <c r="X337" s="415">
        <f t="shared" si="118"/>
        <v>0</v>
      </c>
      <c r="Y337" s="171"/>
      <c r="Z337" s="172"/>
      <c r="AA337" s="276"/>
      <c r="AB337" s="507" t="s">
        <v>507</v>
      </c>
      <c r="AC337" s="415">
        <f t="shared" si="117"/>
        <v>0</v>
      </c>
      <c r="AS337" s="165"/>
      <c r="AY337" s="636" t="s">
        <v>31</v>
      </c>
      <c r="AZ337" s="637"/>
    </row>
    <row r="338" spans="3:52" ht="15" customHeight="1" thickBot="1" x14ac:dyDescent="0.25">
      <c r="C338" s="432"/>
      <c r="D338" s="441"/>
      <c r="E338" s="172"/>
      <c r="F338" s="224"/>
      <c r="G338" s="505" t="s">
        <v>507</v>
      </c>
      <c r="H338" s="416">
        <f t="shared" si="114"/>
        <v>0</v>
      </c>
      <c r="J338" s="171"/>
      <c r="K338" s="172"/>
      <c r="L338" s="224"/>
      <c r="M338" s="505" t="s">
        <v>507</v>
      </c>
      <c r="N338" s="415" t="str">
        <f t="shared" si="115"/>
        <v/>
      </c>
      <c r="O338" s="174"/>
      <c r="P338" s="173"/>
      <c r="Q338" s="224"/>
      <c r="R338" s="505" t="s">
        <v>507</v>
      </c>
      <c r="S338" s="415">
        <f t="shared" si="116"/>
        <v>0</v>
      </c>
      <c r="T338" s="174"/>
      <c r="U338" s="173"/>
      <c r="V338" s="224"/>
      <c r="W338" s="505" t="s">
        <v>507</v>
      </c>
      <c r="X338" s="415">
        <f t="shared" si="118"/>
        <v>0</v>
      </c>
      <c r="Y338" s="171"/>
      <c r="Z338" s="173"/>
      <c r="AA338" s="276"/>
      <c r="AB338" s="507" t="s">
        <v>507</v>
      </c>
      <c r="AC338" s="415">
        <f t="shared" si="117"/>
        <v>0</v>
      </c>
      <c r="AE338" s="179" t="s">
        <v>90</v>
      </c>
      <c r="AF338" s="180" t="s">
        <v>91</v>
      </c>
      <c r="AG338" s="180" t="s">
        <v>92</v>
      </c>
      <c r="AH338" s="180" t="s">
        <v>93</v>
      </c>
      <c r="AI338" s="180" t="s">
        <v>94</v>
      </c>
      <c r="AJ338" s="184"/>
      <c r="AK338" s="187"/>
      <c r="AL338" s="192" t="s">
        <v>111</v>
      </c>
      <c r="AM338" s="180" t="s">
        <v>115</v>
      </c>
      <c r="AN338" s="191" t="s">
        <v>118</v>
      </c>
      <c r="AO338" s="190" t="s">
        <v>121</v>
      </c>
      <c r="AP338" s="193" t="s">
        <v>31</v>
      </c>
      <c r="AQ338" s="187"/>
      <c r="AR338" s="165"/>
      <c r="AS338" s="182"/>
      <c r="AT338" s="182"/>
      <c r="AY338" s="268" t="s">
        <v>248</v>
      </c>
      <c r="AZ338" s="269" t="s">
        <v>249</v>
      </c>
    </row>
    <row r="339" spans="3:52" ht="20.100000000000001" customHeight="1" thickTop="1" thickBot="1" x14ac:dyDescent="0.25">
      <c r="C339" s="203"/>
      <c r="D339" s="443"/>
      <c r="E339" s="439" t="s">
        <v>195</v>
      </c>
      <c r="F339" s="401">
        <f>SUM(F309:F338)</f>
        <v>0</v>
      </c>
      <c r="G339" s="423"/>
      <c r="H339" s="417">
        <f>SUM(H309:H338)</f>
        <v>0</v>
      </c>
      <c r="I339" s="204"/>
      <c r="J339" s="402" t="s">
        <v>111</v>
      </c>
      <c r="K339" s="413" t="s">
        <v>196</v>
      </c>
      <c r="L339" s="403">
        <f>SUM(L309:L338)</f>
        <v>0</v>
      </c>
      <c r="M339" s="426"/>
      <c r="N339" s="418">
        <f>SUM(N309:N338)</f>
        <v>0</v>
      </c>
      <c r="O339" s="404" t="s">
        <v>115</v>
      </c>
      <c r="P339" s="405" t="s">
        <v>196</v>
      </c>
      <c r="Q339" s="406">
        <f>SUM(Q309:Q338)</f>
        <v>0</v>
      </c>
      <c r="R339" s="427"/>
      <c r="S339" s="421">
        <f>SUM(S309:S338)</f>
        <v>0</v>
      </c>
      <c r="T339" s="407" t="s">
        <v>118</v>
      </c>
      <c r="U339" s="412" t="s">
        <v>196</v>
      </c>
      <c r="V339" s="409">
        <f>SUM(V309:V338)</f>
        <v>0</v>
      </c>
      <c r="W339" s="429"/>
      <c r="X339" s="419">
        <f>SUM(X309:X338)</f>
        <v>0</v>
      </c>
      <c r="Y339" s="408" t="s">
        <v>121</v>
      </c>
      <c r="Z339" s="411" t="s">
        <v>196</v>
      </c>
      <c r="AA339" s="410">
        <f>SUM(AA309:AA338)</f>
        <v>0</v>
      </c>
      <c r="AB339" s="431"/>
      <c r="AC339" s="420">
        <f>SUM(AC309:AC338)</f>
        <v>0</v>
      </c>
      <c r="AE339" s="183">
        <f>IF(AT339=1,F339,"")</f>
        <v>0</v>
      </c>
      <c r="AF339" s="183" t="str">
        <f>IF(AT339=2,F339,"")</f>
        <v/>
      </c>
      <c r="AG339" s="183" t="str">
        <f>IF(AT339=3,F339,"")</f>
        <v/>
      </c>
      <c r="AH339" s="183" t="str">
        <f>IF(AT339=4,F339,"")</f>
        <v/>
      </c>
      <c r="AI339" s="183" t="str">
        <f>IF(AT339=5,F339,"")</f>
        <v/>
      </c>
      <c r="AL339" s="183">
        <f>L339</f>
        <v>0</v>
      </c>
      <c r="AM339" s="183">
        <f>Q339</f>
        <v>0</v>
      </c>
      <c r="AN339" s="183">
        <f>V339</f>
        <v>0</v>
      </c>
      <c r="AO339" s="183">
        <f>AA339</f>
        <v>0</v>
      </c>
      <c r="AP339" s="183">
        <f>L339+Q339+V339+AA339</f>
        <v>0</v>
      </c>
      <c r="AR339" s="181"/>
      <c r="AS339" s="2" t="str">
        <f>VLOOKUP(F339,$AR$7:$AS$11,2)</f>
        <v>&lt; 95</v>
      </c>
      <c r="AT339" s="46">
        <f>VLOOKUP(F339,$AR$7:$AT$11,3)</f>
        <v>1</v>
      </c>
      <c r="AU339" s="184"/>
      <c r="AW339" s="184"/>
      <c r="AY339" s="270">
        <f>H339</f>
        <v>0</v>
      </c>
      <c r="AZ339" s="270">
        <f>N339+S339+X339+AC339</f>
        <v>0</v>
      </c>
    </row>
    <row r="340" spans="3:52" ht="15" customHeight="1" thickBot="1" x14ac:dyDescent="0.25">
      <c r="H340" s="263"/>
      <c r="I340" s="433"/>
    </row>
    <row r="341" spans="3:52" ht="15" customHeight="1" x14ac:dyDescent="0.2">
      <c r="C341" s="639">
        <v>22</v>
      </c>
      <c r="D341" s="440">
        <v>1</v>
      </c>
      <c r="E341" s="199"/>
      <c r="F341" s="223"/>
      <c r="G341" s="503" t="s">
        <v>507</v>
      </c>
      <c r="H341" s="414">
        <f t="shared" ref="H341:H350" si="119">IF(G341="SI",F341,0)</f>
        <v>0</v>
      </c>
      <c r="I341" s="434"/>
      <c r="J341" s="198"/>
      <c r="K341" s="199"/>
      <c r="L341" s="223"/>
      <c r="M341" s="503" t="s">
        <v>507</v>
      </c>
      <c r="N341" s="414" t="str">
        <f t="shared" ref="N341:N350" si="120">IF($M341="SI",$L341,"")</f>
        <v/>
      </c>
      <c r="O341" s="198"/>
      <c r="P341" s="199"/>
      <c r="Q341" s="223"/>
      <c r="R341" s="503" t="s">
        <v>507</v>
      </c>
      <c r="S341" s="414">
        <f t="shared" ref="S341:S350" si="121">IF($R341="SI",$Q341,0)</f>
        <v>0</v>
      </c>
      <c r="T341" s="198"/>
      <c r="U341" s="199"/>
      <c r="V341" s="223"/>
      <c r="W341" s="503" t="s">
        <v>507</v>
      </c>
      <c r="X341" s="414">
        <f>IF($W341="SI",$V341,0)</f>
        <v>0</v>
      </c>
      <c r="Y341" s="198"/>
      <c r="Z341" s="199"/>
      <c r="AA341" s="277"/>
      <c r="AB341" s="504" t="s">
        <v>507</v>
      </c>
      <c r="AC341" s="414">
        <f t="shared" ref="AC341:AC350" si="122">IF($AB341="SI",$AA341,0)</f>
        <v>0</v>
      </c>
    </row>
    <row r="342" spans="3:52" ht="15" customHeight="1" x14ac:dyDescent="0.2">
      <c r="C342" s="640"/>
      <c r="D342" s="441">
        <v>2</v>
      </c>
      <c r="E342" s="172"/>
      <c r="F342" s="224"/>
      <c r="G342" s="506" t="s">
        <v>507</v>
      </c>
      <c r="H342" s="415">
        <f t="shared" si="119"/>
        <v>0</v>
      </c>
      <c r="J342" s="171"/>
      <c r="K342" s="172"/>
      <c r="L342" s="224"/>
      <c r="M342" s="506" t="s">
        <v>507</v>
      </c>
      <c r="N342" s="415" t="str">
        <f t="shared" si="120"/>
        <v/>
      </c>
      <c r="O342" s="171"/>
      <c r="P342" s="173"/>
      <c r="Q342" s="224"/>
      <c r="R342" s="506" t="s">
        <v>507</v>
      </c>
      <c r="S342" s="415">
        <f t="shared" si="121"/>
        <v>0</v>
      </c>
      <c r="T342" s="171"/>
      <c r="U342" s="173"/>
      <c r="V342" s="224"/>
      <c r="W342" s="506" t="s">
        <v>507</v>
      </c>
      <c r="X342" s="415">
        <f t="shared" ref="X342:X350" si="123">IF($W342="SI",$V342,0)</f>
        <v>0</v>
      </c>
      <c r="Y342" s="171"/>
      <c r="Z342" s="172"/>
      <c r="AA342" s="276"/>
      <c r="AB342" s="507" t="s">
        <v>507</v>
      </c>
      <c r="AC342" s="415">
        <f t="shared" si="122"/>
        <v>0</v>
      </c>
    </row>
    <row r="343" spans="3:52" ht="15" customHeight="1" x14ac:dyDescent="0.2">
      <c r="C343" s="641"/>
      <c r="D343" s="441">
        <v>3</v>
      </c>
      <c r="E343" s="172"/>
      <c r="F343" s="224"/>
      <c r="G343" s="506" t="s">
        <v>507</v>
      </c>
      <c r="H343" s="415">
        <f t="shared" si="119"/>
        <v>0</v>
      </c>
      <c r="J343" s="171"/>
      <c r="K343" s="172"/>
      <c r="L343" s="224"/>
      <c r="M343" s="506" t="s">
        <v>507</v>
      </c>
      <c r="N343" s="415" t="str">
        <f t="shared" si="120"/>
        <v/>
      </c>
      <c r="O343" s="171"/>
      <c r="P343" s="173"/>
      <c r="Q343" s="224"/>
      <c r="R343" s="506" t="s">
        <v>507</v>
      </c>
      <c r="S343" s="415">
        <f t="shared" si="121"/>
        <v>0</v>
      </c>
      <c r="T343" s="174"/>
      <c r="U343" s="173"/>
      <c r="V343" s="224"/>
      <c r="W343" s="506" t="s">
        <v>507</v>
      </c>
      <c r="X343" s="415">
        <f t="shared" si="123"/>
        <v>0</v>
      </c>
      <c r="Y343" s="171"/>
      <c r="Z343" s="172"/>
      <c r="AA343" s="276"/>
      <c r="AB343" s="507" t="s">
        <v>507</v>
      </c>
      <c r="AC343" s="415">
        <f t="shared" si="122"/>
        <v>0</v>
      </c>
    </row>
    <row r="344" spans="3:52" ht="15" customHeight="1" x14ac:dyDescent="0.2">
      <c r="C344" s="435" t="s">
        <v>186</v>
      </c>
      <c r="D344" s="441">
        <v>4</v>
      </c>
      <c r="E344" s="172"/>
      <c r="F344" s="224"/>
      <c r="G344" s="506" t="s">
        <v>507</v>
      </c>
      <c r="H344" s="415">
        <f t="shared" si="119"/>
        <v>0</v>
      </c>
      <c r="J344" s="171"/>
      <c r="K344" s="172"/>
      <c r="L344" s="224"/>
      <c r="M344" s="506" t="s">
        <v>507</v>
      </c>
      <c r="N344" s="415" t="str">
        <f t="shared" si="120"/>
        <v/>
      </c>
      <c r="O344" s="171"/>
      <c r="P344" s="173"/>
      <c r="Q344" s="224"/>
      <c r="R344" s="506" t="s">
        <v>507</v>
      </c>
      <c r="S344" s="415">
        <f t="shared" si="121"/>
        <v>0</v>
      </c>
      <c r="T344" s="174"/>
      <c r="U344" s="173"/>
      <c r="V344" s="224"/>
      <c r="W344" s="506" t="s">
        <v>507</v>
      </c>
      <c r="X344" s="415">
        <f t="shared" si="123"/>
        <v>0</v>
      </c>
      <c r="Y344" s="171"/>
      <c r="Z344" s="173"/>
      <c r="AA344" s="276"/>
      <c r="AB344" s="507" t="s">
        <v>507</v>
      </c>
      <c r="AC344" s="415">
        <f t="shared" si="122"/>
        <v>0</v>
      </c>
    </row>
    <row r="345" spans="3:52" ht="15" customHeight="1" x14ac:dyDescent="0.2">
      <c r="C345" s="435" t="s">
        <v>207</v>
      </c>
      <c r="D345" s="441">
        <v>5</v>
      </c>
      <c r="E345" s="172"/>
      <c r="F345" s="224"/>
      <c r="G345" s="506" t="s">
        <v>507</v>
      </c>
      <c r="H345" s="415">
        <f t="shared" si="119"/>
        <v>0</v>
      </c>
      <c r="J345" s="171"/>
      <c r="K345" s="172"/>
      <c r="L345" s="224"/>
      <c r="M345" s="506" t="s">
        <v>507</v>
      </c>
      <c r="N345" s="415" t="str">
        <f t="shared" si="120"/>
        <v/>
      </c>
      <c r="O345" s="171"/>
      <c r="P345" s="172"/>
      <c r="Q345" s="224"/>
      <c r="R345" s="506" t="s">
        <v>507</v>
      </c>
      <c r="S345" s="415">
        <f t="shared" si="121"/>
        <v>0</v>
      </c>
      <c r="T345" s="174"/>
      <c r="U345" s="172"/>
      <c r="V345" s="224"/>
      <c r="W345" s="506" t="s">
        <v>507</v>
      </c>
      <c r="X345" s="415">
        <f t="shared" si="123"/>
        <v>0</v>
      </c>
      <c r="Y345" s="171"/>
      <c r="Z345" s="172"/>
      <c r="AA345" s="276"/>
      <c r="AB345" s="507" t="s">
        <v>507</v>
      </c>
      <c r="AC345" s="415">
        <f t="shared" si="122"/>
        <v>0</v>
      </c>
    </row>
    <row r="346" spans="3:52" ht="15" customHeight="1" x14ac:dyDescent="0.2">
      <c r="C346" s="436"/>
      <c r="D346" s="441"/>
      <c r="E346" s="172"/>
      <c r="F346" s="224"/>
      <c r="G346" s="506" t="s">
        <v>507</v>
      </c>
      <c r="H346" s="415">
        <f t="shared" si="119"/>
        <v>0</v>
      </c>
      <c r="J346" s="171"/>
      <c r="K346" s="172"/>
      <c r="L346" s="224"/>
      <c r="M346" s="506" t="s">
        <v>507</v>
      </c>
      <c r="N346" s="415" t="str">
        <f t="shared" si="120"/>
        <v/>
      </c>
      <c r="O346" s="171"/>
      <c r="P346" s="173"/>
      <c r="Q346" s="224"/>
      <c r="R346" s="506" t="s">
        <v>507</v>
      </c>
      <c r="S346" s="415">
        <f t="shared" si="121"/>
        <v>0</v>
      </c>
      <c r="T346" s="174"/>
      <c r="U346" s="173"/>
      <c r="V346" s="224"/>
      <c r="W346" s="506" t="s">
        <v>507</v>
      </c>
      <c r="X346" s="415">
        <f t="shared" si="123"/>
        <v>0</v>
      </c>
      <c r="Y346" s="171"/>
      <c r="Z346" s="172"/>
      <c r="AA346" s="276"/>
      <c r="AB346" s="507" t="s">
        <v>507</v>
      </c>
      <c r="AC346" s="415">
        <f t="shared" si="122"/>
        <v>0</v>
      </c>
    </row>
    <row r="347" spans="3:52" ht="15" customHeight="1" x14ac:dyDescent="0.2">
      <c r="C347" s="437"/>
      <c r="D347" s="441"/>
      <c r="E347" s="172"/>
      <c r="F347" s="224"/>
      <c r="G347" s="506" t="s">
        <v>507</v>
      </c>
      <c r="H347" s="415">
        <f t="shared" si="119"/>
        <v>0</v>
      </c>
      <c r="J347" s="171"/>
      <c r="K347" s="172"/>
      <c r="L347" s="224"/>
      <c r="M347" s="506" t="s">
        <v>507</v>
      </c>
      <c r="N347" s="415" t="str">
        <f t="shared" si="120"/>
        <v/>
      </c>
      <c r="O347" s="171"/>
      <c r="P347" s="173"/>
      <c r="Q347" s="224"/>
      <c r="R347" s="506" t="s">
        <v>507</v>
      </c>
      <c r="S347" s="415">
        <f t="shared" si="121"/>
        <v>0</v>
      </c>
      <c r="T347" s="174"/>
      <c r="U347" s="173"/>
      <c r="V347" s="224"/>
      <c r="W347" s="506" t="s">
        <v>507</v>
      </c>
      <c r="X347" s="415">
        <f t="shared" si="123"/>
        <v>0</v>
      </c>
      <c r="Y347" s="171"/>
      <c r="Z347" s="172"/>
      <c r="AA347" s="276"/>
      <c r="AB347" s="507" t="s">
        <v>507</v>
      </c>
      <c r="AC347" s="415">
        <f t="shared" si="122"/>
        <v>0</v>
      </c>
    </row>
    <row r="348" spans="3:52" ht="15" customHeight="1" x14ac:dyDescent="0.2">
      <c r="C348" s="437"/>
      <c r="D348" s="441"/>
      <c r="E348" s="172"/>
      <c r="F348" s="224"/>
      <c r="G348" s="506" t="s">
        <v>507</v>
      </c>
      <c r="H348" s="415">
        <f t="shared" si="119"/>
        <v>0</v>
      </c>
      <c r="J348" s="171"/>
      <c r="K348" s="172"/>
      <c r="L348" s="224"/>
      <c r="M348" s="506" t="s">
        <v>507</v>
      </c>
      <c r="N348" s="415" t="str">
        <f t="shared" si="120"/>
        <v/>
      </c>
      <c r="O348" s="171"/>
      <c r="P348" s="173"/>
      <c r="Q348" s="224"/>
      <c r="R348" s="506" t="s">
        <v>507</v>
      </c>
      <c r="S348" s="415">
        <f t="shared" si="121"/>
        <v>0</v>
      </c>
      <c r="T348" s="174"/>
      <c r="U348" s="173"/>
      <c r="V348" s="224"/>
      <c r="W348" s="506" t="s">
        <v>507</v>
      </c>
      <c r="X348" s="415">
        <f t="shared" si="123"/>
        <v>0</v>
      </c>
      <c r="Y348" s="171"/>
      <c r="Z348" s="173"/>
      <c r="AA348" s="276"/>
      <c r="AB348" s="507" t="s">
        <v>507</v>
      </c>
      <c r="AC348" s="415">
        <f t="shared" si="122"/>
        <v>0</v>
      </c>
    </row>
    <row r="349" spans="3:52" ht="15" customHeight="1" x14ac:dyDescent="0.2">
      <c r="C349" s="437"/>
      <c r="D349" s="441"/>
      <c r="E349" s="172"/>
      <c r="F349" s="224"/>
      <c r="G349" s="506" t="s">
        <v>507</v>
      </c>
      <c r="H349" s="415">
        <f t="shared" si="119"/>
        <v>0</v>
      </c>
      <c r="J349" s="171"/>
      <c r="K349" s="172"/>
      <c r="L349" s="224"/>
      <c r="M349" s="506" t="s">
        <v>507</v>
      </c>
      <c r="N349" s="415" t="str">
        <f t="shared" si="120"/>
        <v/>
      </c>
      <c r="O349" s="171"/>
      <c r="P349" s="173"/>
      <c r="Q349" s="224"/>
      <c r="R349" s="506" t="s">
        <v>507</v>
      </c>
      <c r="S349" s="415">
        <f t="shared" si="121"/>
        <v>0</v>
      </c>
      <c r="T349" s="174"/>
      <c r="U349" s="173"/>
      <c r="V349" s="224"/>
      <c r="W349" s="506" t="s">
        <v>507</v>
      </c>
      <c r="X349" s="415">
        <f t="shared" si="123"/>
        <v>0</v>
      </c>
      <c r="Y349" s="171"/>
      <c r="Z349" s="172"/>
      <c r="AA349" s="276"/>
      <c r="AB349" s="507" t="s">
        <v>507</v>
      </c>
      <c r="AC349" s="415">
        <f t="shared" si="122"/>
        <v>0</v>
      </c>
      <c r="AS349" s="165"/>
      <c r="AY349" s="636" t="s">
        <v>31</v>
      </c>
      <c r="AZ349" s="637"/>
    </row>
    <row r="350" spans="3:52" ht="15" customHeight="1" thickBot="1" x14ac:dyDescent="0.25">
      <c r="C350" s="432"/>
      <c r="D350" s="441"/>
      <c r="E350" s="172"/>
      <c r="F350" s="224"/>
      <c r="G350" s="505" t="s">
        <v>507</v>
      </c>
      <c r="H350" s="416">
        <f t="shared" si="119"/>
        <v>0</v>
      </c>
      <c r="J350" s="171"/>
      <c r="K350" s="172"/>
      <c r="L350" s="224"/>
      <c r="M350" s="505" t="s">
        <v>507</v>
      </c>
      <c r="N350" s="415" t="str">
        <f t="shared" si="120"/>
        <v/>
      </c>
      <c r="O350" s="174"/>
      <c r="P350" s="173"/>
      <c r="Q350" s="224"/>
      <c r="R350" s="505" t="s">
        <v>507</v>
      </c>
      <c r="S350" s="415">
        <f t="shared" si="121"/>
        <v>0</v>
      </c>
      <c r="T350" s="174"/>
      <c r="U350" s="173"/>
      <c r="V350" s="224"/>
      <c r="W350" s="505" t="s">
        <v>507</v>
      </c>
      <c r="X350" s="415">
        <f t="shared" si="123"/>
        <v>0</v>
      </c>
      <c r="Y350" s="171"/>
      <c r="Z350" s="173"/>
      <c r="AA350" s="276"/>
      <c r="AB350" s="507" t="s">
        <v>507</v>
      </c>
      <c r="AC350" s="415">
        <f t="shared" si="122"/>
        <v>0</v>
      </c>
      <c r="AE350" s="179" t="s">
        <v>90</v>
      </c>
      <c r="AF350" s="180" t="s">
        <v>91</v>
      </c>
      <c r="AG350" s="180" t="s">
        <v>92</v>
      </c>
      <c r="AH350" s="180" t="s">
        <v>93</v>
      </c>
      <c r="AI350" s="180" t="s">
        <v>94</v>
      </c>
      <c r="AJ350" s="184"/>
      <c r="AK350" s="187"/>
      <c r="AL350" s="192" t="s">
        <v>111</v>
      </c>
      <c r="AM350" s="180" t="s">
        <v>115</v>
      </c>
      <c r="AN350" s="191" t="s">
        <v>118</v>
      </c>
      <c r="AO350" s="190" t="s">
        <v>121</v>
      </c>
      <c r="AP350" s="193" t="s">
        <v>31</v>
      </c>
      <c r="AQ350" s="187"/>
      <c r="AR350" s="165"/>
      <c r="AS350" s="182"/>
      <c r="AT350" s="182"/>
      <c r="AY350" s="268" t="s">
        <v>248</v>
      </c>
      <c r="AZ350" s="269" t="s">
        <v>249</v>
      </c>
    </row>
    <row r="351" spans="3:52" ht="20.100000000000001" customHeight="1" thickTop="1" thickBot="1" x14ac:dyDescent="0.25">
      <c r="C351" s="203"/>
      <c r="D351" s="443"/>
      <c r="E351" s="439" t="s">
        <v>195</v>
      </c>
      <c r="F351" s="401">
        <f>SUM(F321:F350)</f>
        <v>0</v>
      </c>
      <c r="G351" s="423"/>
      <c r="H351" s="417">
        <f>SUM(H321:H350)</f>
        <v>0</v>
      </c>
      <c r="I351" s="204"/>
      <c r="J351" s="402" t="s">
        <v>111</v>
      </c>
      <c r="K351" s="413" t="s">
        <v>196</v>
      </c>
      <c r="L351" s="403">
        <f>SUM(L321:L350)</f>
        <v>0</v>
      </c>
      <c r="M351" s="426"/>
      <c r="N351" s="418">
        <f>SUM(N321:N350)</f>
        <v>0</v>
      </c>
      <c r="O351" s="404" t="s">
        <v>115</v>
      </c>
      <c r="P351" s="405" t="s">
        <v>196</v>
      </c>
      <c r="Q351" s="406">
        <f>SUM(Q321:Q350)</f>
        <v>0</v>
      </c>
      <c r="R351" s="427"/>
      <c r="S351" s="421">
        <f>SUM(S321:S350)</f>
        <v>0</v>
      </c>
      <c r="T351" s="407" t="s">
        <v>118</v>
      </c>
      <c r="U351" s="412" t="s">
        <v>196</v>
      </c>
      <c r="V351" s="409">
        <f>SUM(V321:V350)</f>
        <v>0</v>
      </c>
      <c r="W351" s="429"/>
      <c r="X351" s="419">
        <f>SUM(X321:X350)</f>
        <v>0</v>
      </c>
      <c r="Y351" s="408" t="s">
        <v>121</v>
      </c>
      <c r="Z351" s="411" t="s">
        <v>196</v>
      </c>
      <c r="AA351" s="410">
        <f>SUM(AA321:AA350)</f>
        <v>0</v>
      </c>
      <c r="AB351" s="431"/>
      <c r="AC351" s="420">
        <f>SUM(AC321:AC350)</f>
        <v>0</v>
      </c>
      <c r="AE351" s="183">
        <f>IF(AT351=1,F351,"")</f>
        <v>0</v>
      </c>
      <c r="AF351" s="183" t="str">
        <f>IF(AT351=2,F351,"")</f>
        <v/>
      </c>
      <c r="AG351" s="183" t="str">
        <f>IF(AT351=3,F351,"")</f>
        <v/>
      </c>
      <c r="AH351" s="183" t="str">
        <f>IF(AT351=4,F351,"")</f>
        <v/>
      </c>
      <c r="AI351" s="183" t="str">
        <f>IF(AT351=5,F351,"")</f>
        <v/>
      </c>
      <c r="AL351" s="183">
        <f>L351</f>
        <v>0</v>
      </c>
      <c r="AM351" s="183">
        <f>Q351</f>
        <v>0</v>
      </c>
      <c r="AN351" s="183">
        <f>V351</f>
        <v>0</v>
      </c>
      <c r="AO351" s="183">
        <f>AA351</f>
        <v>0</v>
      </c>
      <c r="AP351" s="183">
        <f>L351+Q351+V351+AA351</f>
        <v>0</v>
      </c>
      <c r="AR351" s="181"/>
      <c r="AS351" s="2" t="str">
        <f>VLOOKUP(F351,$AR$7:$AS$11,2)</f>
        <v>&lt; 95</v>
      </c>
      <c r="AT351" s="46">
        <f>VLOOKUP(F351,$AR$7:$AT$11,3)</f>
        <v>1</v>
      </c>
      <c r="AU351" s="184"/>
      <c r="AW351" s="184"/>
      <c r="AY351" s="270">
        <f>H351</f>
        <v>0</v>
      </c>
      <c r="AZ351" s="270">
        <f>N351+S351+X351+AC351</f>
        <v>0</v>
      </c>
    </row>
    <row r="352" spans="3:52" ht="15" customHeight="1" thickBot="1" x14ac:dyDescent="0.25">
      <c r="H352" s="263"/>
      <c r="I352" s="433"/>
    </row>
    <row r="353" spans="3:52" ht="15" customHeight="1" x14ac:dyDescent="0.2">
      <c r="C353" s="639">
        <v>23</v>
      </c>
      <c r="D353" s="440">
        <v>1</v>
      </c>
      <c r="E353" s="199"/>
      <c r="F353" s="223"/>
      <c r="G353" s="503" t="s">
        <v>507</v>
      </c>
      <c r="H353" s="414">
        <f t="shared" ref="H353:H362" si="124">IF(G353="SI",F353,0)</f>
        <v>0</v>
      </c>
      <c r="I353" s="434"/>
      <c r="J353" s="198"/>
      <c r="K353" s="199"/>
      <c r="L353" s="223"/>
      <c r="M353" s="503" t="s">
        <v>507</v>
      </c>
      <c r="N353" s="414" t="str">
        <f t="shared" ref="N353:N362" si="125">IF($M353="SI",$L353,"")</f>
        <v/>
      </c>
      <c r="O353" s="198"/>
      <c r="P353" s="199"/>
      <c r="Q353" s="223"/>
      <c r="R353" s="503" t="s">
        <v>507</v>
      </c>
      <c r="S353" s="414">
        <f t="shared" ref="S353:S362" si="126">IF($R353="SI",$Q353,0)</f>
        <v>0</v>
      </c>
      <c r="T353" s="198"/>
      <c r="U353" s="199"/>
      <c r="V353" s="223"/>
      <c r="W353" s="503" t="s">
        <v>507</v>
      </c>
      <c r="X353" s="414">
        <f>IF($W353="SI",$V353,0)</f>
        <v>0</v>
      </c>
      <c r="Y353" s="198"/>
      <c r="Z353" s="199"/>
      <c r="AA353" s="277"/>
      <c r="AB353" s="504" t="s">
        <v>507</v>
      </c>
      <c r="AC353" s="414">
        <f t="shared" ref="AC353:AC362" si="127">IF($AB353="SI",$AA353,0)</f>
        <v>0</v>
      </c>
    </row>
    <row r="354" spans="3:52" ht="15" customHeight="1" x14ac:dyDescent="0.2">
      <c r="C354" s="640"/>
      <c r="D354" s="441">
        <v>2</v>
      </c>
      <c r="E354" s="172"/>
      <c r="F354" s="224"/>
      <c r="G354" s="506" t="s">
        <v>507</v>
      </c>
      <c r="H354" s="415">
        <f t="shared" si="124"/>
        <v>0</v>
      </c>
      <c r="J354" s="171"/>
      <c r="K354" s="172"/>
      <c r="L354" s="224"/>
      <c r="M354" s="506" t="s">
        <v>507</v>
      </c>
      <c r="N354" s="415" t="str">
        <f t="shared" si="125"/>
        <v/>
      </c>
      <c r="O354" s="171"/>
      <c r="P354" s="173"/>
      <c r="Q354" s="224"/>
      <c r="R354" s="506" t="s">
        <v>507</v>
      </c>
      <c r="S354" s="415">
        <f t="shared" si="126"/>
        <v>0</v>
      </c>
      <c r="T354" s="171"/>
      <c r="U354" s="173"/>
      <c r="V354" s="224"/>
      <c r="W354" s="506" t="s">
        <v>507</v>
      </c>
      <c r="X354" s="415">
        <f t="shared" ref="X354:X362" si="128">IF($W354="SI",$V354,0)</f>
        <v>0</v>
      </c>
      <c r="Y354" s="171"/>
      <c r="Z354" s="172"/>
      <c r="AA354" s="276"/>
      <c r="AB354" s="507" t="s">
        <v>507</v>
      </c>
      <c r="AC354" s="415">
        <f t="shared" si="127"/>
        <v>0</v>
      </c>
    </row>
    <row r="355" spans="3:52" ht="15" customHeight="1" x14ac:dyDescent="0.2">
      <c r="C355" s="641"/>
      <c r="D355" s="441">
        <v>3</v>
      </c>
      <c r="E355" s="172"/>
      <c r="F355" s="224"/>
      <c r="G355" s="506" t="s">
        <v>507</v>
      </c>
      <c r="H355" s="415">
        <f t="shared" si="124"/>
        <v>0</v>
      </c>
      <c r="J355" s="171"/>
      <c r="K355" s="172"/>
      <c r="L355" s="224"/>
      <c r="M355" s="506" t="s">
        <v>507</v>
      </c>
      <c r="N355" s="415" t="str">
        <f t="shared" si="125"/>
        <v/>
      </c>
      <c r="O355" s="171"/>
      <c r="P355" s="173"/>
      <c r="Q355" s="224"/>
      <c r="R355" s="506" t="s">
        <v>507</v>
      </c>
      <c r="S355" s="415">
        <f t="shared" si="126"/>
        <v>0</v>
      </c>
      <c r="T355" s="174"/>
      <c r="U355" s="173"/>
      <c r="V355" s="224"/>
      <c r="W355" s="506" t="s">
        <v>507</v>
      </c>
      <c r="X355" s="415">
        <f t="shared" si="128"/>
        <v>0</v>
      </c>
      <c r="Y355" s="171"/>
      <c r="Z355" s="172"/>
      <c r="AA355" s="276"/>
      <c r="AB355" s="507" t="s">
        <v>507</v>
      </c>
      <c r="AC355" s="415">
        <f t="shared" si="127"/>
        <v>0</v>
      </c>
    </row>
    <row r="356" spans="3:52" ht="15" customHeight="1" x14ac:dyDescent="0.2">
      <c r="C356" s="435" t="s">
        <v>186</v>
      </c>
      <c r="D356" s="441">
        <v>4</v>
      </c>
      <c r="E356" s="172"/>
      <c r="F356" s="224"/>
      <c r="G356" s="506" t="s">
        <v>507</v>
      </c>
      <c r="H356" s="415">
        <f t="shared" si="124"/>
        <v>0</v>
      </c>
      <c r="J356" s="171"/>
      <c r="K356" s="172"/>
      <c r="L356" s="224"/>
      <c r="M356" s="506" t="s">
        <v>507</v>
      </c>
      <c r="N356" s="415" t="str">
        <f t="shared" si="125"/>
        <v/>
      </c>
      <c r="O356" s="171"/>
      <c r="P356" s="173"/>
      <c r="Q356" s="224"/>
      <c r="R356" s="506" t="s">
        <v>507</v>
      </c>
      <c r="S356" s="415">
        <f t="shared" si="126"/>
        <v>0</v>
      </c>
      <c r="T356" s="174"/>
      <c r="U356" s="173"/>
      <c r="V356" s="224"/>
      <c r="W356" s="506" t="s">
        <v>507</v>
      </c>
      <c r="X356" s="415">
        <f t="shared" si="128"/>
        <v>0</v>
      </c>
      <c r="Y356" s="171"/>
      <c r="Z356" s="173"/>
      <c r="AA356" s="276"/>
      <c r="AB356" s="507" t="s">
        <v>507</v>
      </c>
      <c r="AC356" s="415">
        <f t="shared" si="127"/>
        <v>0</v>
      </c>
    </row>
    <row r="357" spans="3:52" ht="15" customHeight="1" x14ac:dyDescent="0.2">
      <c r="C357" s="435" t="s">
        <v>207</v>
      </c>
      <c r="D357" s="441">
        <v>5</v>
      </c>
      <c r="E357" s="172"/>
      <c r="F357" s="224"/>
      <c r="G357" s="506" t="s">
        <v>507</v>
      </c>
      <c r="H357" s="415">
        <f t="shared" si="124"/>
        <v>0</v>
      </c>
      <c r="J357" s="171"/>
      <c r="K357" s="172"/>
      <c r="L357" s="224"/>
      <c r="M357" s="506" t="s">
        <v>507</v>
      </c>
      <c r="N357" s="415" t="str">
        <f t="shared" si="125"/>
        <v/>
      </c>
      <c r="O357" s="171"/>
      <c r="P357" s="172"/>
      <c r="Q357" s="224"/>
      <c r="R357" s="506" t="s">
        <v>507</v>
      </c>
      <c r="S357" s="415">
        <f t="shared" si="126"/>
        <v>0</v>
      </c>
      <c r="T357" s="174"/>
      <c r="U357" s="172"/>
      <c r="V357" s="224"/>
      <c r="W357" s="506" t="s">
        <v>507</v>
      </c>
      <c r="X357" s="415">
        <f t="shared" si="128"/>
        <v>0</v>
      </c>
      <c r="Y357" s="171"/>
      <c r="Z357" s="172"/>
      <c r="AA357" s="276"/>
      <c r="AB357" s="507" t="s">
        <v>507</v>
      </c>
      <c r="AC357" s="415">
        <f t="shared" si="127"/>
        <v>0</v>
      </c>
    </row>
    <row r="358" spans="3:52" ht="15" customHeight="1" x14ac:dyDescent="0.2">
      <c r="C358" s="436"/>
      <c r="D358" s="441"/>
      <c r="E358" s="172"/>
      <c r="F358" s="224"/>
      <c r="G358" s="506" t="s">
        <v>507</v>
      </c>
      <c r="H358" s="415">
        <f t="shared" si="124"/>
        <v>0</v>
      </c>
      <c r="J358" s="171"/>
      <c r="K358" s="172"/>
      <c r="L358" s="224"/>
      <c r="M358" s="506" t="s">
        <v>507</v>
      </c>
      <c r="N358" s="415" t="str">
        <f t="shared" si="125"/>
        <v/>
      </c>
      <c r="O358" s="171"/>
      <c r="P358" s="173"/>
      <c r="Q358" s="224"/>
      <c r="R358" s="506" t="s">
        <v>507</v>
      </c>
      <c r="S358" s="415">
        <f t="shared" si="126"/>
        <v>0</v>
      </c>
      <c r="T358" s="174"/>
      <c r="U358" s="173"/>
      <c r="V358" s="224"/>
      <c r="W358" s="506" t="s">
        <v>507</v>
      </c>
      <c r="X358" s="415">
        <f t="shared" si="128"/>
        <v>0</v>
      </c>
      <c r="Y358" s="171"/>
      <c r="Z358" s="172"/>
      <c r="AA358" s="276"/>
      <c r="AB358" s="507" t="s">
        <v>507</v>
      </c>
      <c r="AC358" s="415">
        <f t="shared" si="127"/>
        <v>0</v>
      </c>
    </row>
    <row r="359" spans="3:52" ht="15" customHeight="1" x14ac:dyDescent="0.2">
      <c r="C359" s="437"/>
      <c r="D359" s="441"/>
      <c r="E359" s="172"/>
      <c r="F359" s="224"/>
      <c r="G359" s="506" t="s">
        <v>507</v>
      </c>
      <c r="H359" s="415">
        <f t="shared" si="124"/>
        <v>0</v>
      </c>
      <c r="J359" s="171"/>
      <c r="K359" s="172"/>
      <c r="L359" s="224"/>
      <c r="M359" s="506" t="s">
        <v>507</v>
      </c>
      <c r="N359" s="415" t="str">
        <f t="shared" si="125"/>
        <v/>
      </c>
      <c r="O359" s="171"/>
      <c r="P359" s="173"/>
      <c r="Q359" s="224"/>
      <c r="R359" s="506" t="s">
        <v>507</v>
      </c>
      <c r="S359" s="415">
        <f t="shared" si="126"/>
        <v>0</v>
      </c>
      <c r="T359" s="174"/>
      <c r="U359" s="173"/>
      <c r="V359" s="224"/>
      <c r="W359" s="506" t="s">
        <v>507</v>
      </c>
      <c r="X359" s="415">
        <f t="shared" si="128"/>
        <v>0</v>
      </c>
      <c r="Y359" s="171"/>
      <c r="Z359" s="172"/>
      <c r="AA359" s="276"/>
      <c r="AB359" s="507" t="s">
        <v>507</v>
      </c>
      <c r="AC359" s="415">
        <f t="shared" si="127"/>
        <v>0</v>
      </c>
    </row>
    <row r="360" spans="3:52" ht="15" customHeight="1" x14ac:dyDescent="0.2">
      <c r="C360" s="437"/>
      <c r="D360" s="441"/>
      <c r="E360" s="172"/>
      <c r="F360" s="224"/>
      <c r="G360" s="506" t="s">
        <v>507</v>
      </c>
      <c r="H360" s="415">
        <f t="shared" si="124"/>
        <v>0</v>
      </c>
      <c r="J360" s="171"/>
      <c r="K360" s="172"/>
      <c r="L360" s="224"/>
      <c r="M360" s="506" t="s">
        <v>507</v>
      </c>
      <c r="N360" s="415" t="str">
        <f t="shared" si="125"/>
        <v/>
      </c>
      <c r="O360" s="171"/>
      <c r="P360" s="173"/>
      <c r="Q360" s="224"/>
      <c r="R360" s="506" t="s">
        <v>507</v>
      </c>
      <c r="S360" s="415">
        <f t="shared" si="126"/>
        <v>0</v>
      </c>
      <c r="T360" s="174"/>
      <c r="U360" s="173"/>
      <c r="V360" s="224"/>
      <c r="W360" s="506" t="s">
        <v>507</v>
      </c>
      <c r="X360" s="415">
        <f t="shared" si="128"/>
        <v>0</v>
      </c>
      <c r="Y360" s="171"/>
      <c r="Z360" s="173"/>
      <c r="AA360" s="276"/>
      <c r="AB360" s="507" t="s">
        <v>507</v>
      </c>
      <c r="AC360" s="415">
        <f t="shared" si="127"/>
        <v>0</v>
      </c>
    </row>
    <row r="361" spans="3:52" ht="15" customHeight="1" x14ac:dyDescent="0.2">
      <c r="C361" s="437"/>
      <c r="D361" s="441"/>
      <c r="E361" s="172"/>
      <c r="F361" s="224"/>
      <c r="G361" s="506" t="s">
        <v>507</v>
      </c>
      <c r="H361" s="415">
        <f t="shared" si="124"/>
        <v>0</v>
      </c>
      <c r="J361" s="171"/>
      <c r="K361" s="172"/>
      <c r="L361" s="224"/>
      <c r="M361" s="506" t="s">
        <v>507</v>
      </c>
      <c r="N361" s="415" t="str">
        <f t="shared" si="125"/>
        <v/>
      </c>
      <c r="O361" s="171"/>
      <c r="P361" s="173"/>
      <c r="Q361" s="224"/>
      <c r="R361" s="506" t="s">
        <v>507</v>
      </c>
      <c r="S361" s="415">
        <f t="shared" si="126"/>
        <v>0</v>
      </c>
      <c r="T361" s="174"/>
      <c r="U361" s="173"/>
      <c r="V361" s="224"/>
      <c r="W361" s="506" t="s">
        <v>507</v>
      </c>
      <c r="X361" s="415">
        <f t="shared" si="128"/>
        <v>0</v>
      </c>
      <c r="Y361" s="171"/>
      <c r="Z361" s="172"/>
      <c r="AA361" s="276"/>
      <c r="AB361" s="507" t="s">
        <v>507</v>
      </c>
      <c r="AC361" s="415">
        <f t="shared" si="127"/>
        <v>0</v>
      </c>
      <c r="AS361" s="165"/>
      <c r="AY361" s="636" t="s">
        <v>31</v>
      </c>
      <c r="AZ361" s="637"/>
    </row>
    <row r="362" spans="3:52" ht="15" customHeight="1" thickBot="1" x14ac:dyDescent="0.25">
      <c r="C362" s="432"/>
      <c r="D362" s="441"/>
      <c r="E362" s="172"/>
      <c r="F362" s="224"/>
      <c r="G362" s="505" t="s">
        <v>507</v>
      </c>
      <c r="H362" s="416">
        <f t="shared" si="124"/>
        <v>0</v>
      </c>
      <c r="J362" s="171"/>
      <c r="K362" s="172"/>
      <c r="L362" s="224"/>
      <c r="M362" s="505" t="s">
        <v>507</v>
      </c>
      <c r="N362" s="415" t="str">
        <f t="shared" si="125"/>
        <v/>
      </c>
      <c r="O362" s="174"/>
      <c r="P362" s="173"/>
      <c r="Q362" s="224"/>
      <c r="R362" s="505" t="s">
        <v>507</v>
      </c>
      <c r="S362" s="415">
        <f t="shared" si="126"/>
        <v>0</v>
      </c>
      <c r="T362" s="174"/>
      <c r="U362" s="173"/>
      <c r="V362" s="224"/>
      <c r="W362" s="505" t="s">
        <v>507</v>
      </c>
      <c r="X362" s="415">
        <f t="shared" si="128"/>
        <v>0</v>
      </c>
      <c r="Y362" s="171"/>
      <c r="Z362" s="173"/>
      <c r="AA362" s="276"/>
      <c r="AB362" s="507" t="s">
        <v>507</v>
      </c>
      <c r="AC362" s="415">
        <f t="shared" si="127"/>
        <v>0</v>
      </c>
      <c r="AE362" s="179" t="s">
        <v>90</v>
      </c>
      <c r="AF362" s="180" t="s">
        <v>91</v>
      </c>
      <c r="AG362" s="180" t="s">
        <v>92</v>
      </c>
      <c r="AH362" s="180" t="s">
        <v>93</v>
      </c>
      <c r="AI362" s="180" t="s">
        <v>94</v>
      </c>
      <c r="AJ362" s="184"/>
      <c r="AK362" s="187"/>
      <c r="AL362" s="192" t="s">
        <v>111</v>
      </c>
      <c r="AM362" s="180" t="s">
        <v>115</v>
      </c>
      <c r="AN362" s="191" t="s">
        <v>118</v>
      </c>
      <c r="AO362" s="190" t="s">
        <v>121</v>
      </c>
      <c r="AP362" s="193" t="s">
        <v>31</v>
      </c>
      <c r="AQ362" s="187"/>
      <c r="AR362" s="165"/>
      <c r="AS362" s="182"/>
      <c r="AT362" s="182"/>
      <c r="AY362" s="268" t="s">
        <v>248</v>
      </c>
      <c r="AZ362" s="269" t="s">
        <v>249</v>
      </c>
    </row>
    <row r="363" spans="3:52" ht="20.100000000000001" customHeight="1" thickTop="1" thickBot="1" x14ac:dyDescent="0.25">
      <c r="C363" s="203"/>
      <c r="D363" s="443"/>
      <c r="E363" s="439" t="s">
        <v>195</v>
      </c>
      <c r="F363" s="401">
        <f>SUM(F333:F362)</f>
        <v>0</v>
      </c>
      <c r="G363" s="423"/>
      <c r="H363" s="417">
        <f>SUM(H333:H362)</f>
        <v>0</v>
      </c>
      <c r="I363" s="204"/>
      <c r="J363" s="402" t="s">
        <v>111</v>
      </c>
      <c r="K363" s="413" t="s">
        <v>196</v>
      </c>
      <c r="L363" s="403">
        <f>SUM(L333:L362)</f>
        <v>0</v>
      </c>
      <c r="M363" s="426"/>
      <c r="N363" s="418">
        <f>SUM(N333:N362)</f>
        <v>0</v>
      </c>
      <c r="O363" s="404" t="s">
        <v>115</v>
      </c>
      <c r="P363" s="405" t="s">
        <v>196</v>
      </c>
      <c r="Q363" s="406">
        <f>SUM(Q333:Q362)</f>
        <v>0</v>
      </c>
      <c r="R363" s="427"/>
      <c r="S363" s="421">
        <f>SUM(S333:S362)</f>
        <v>0</v>
      </c>
      <c r="T363" s="407" t="s">
        <v>118</v>
      </c>
      <c r="U363" s="412" t="s">
        <v>196</v>
      </c>
      <c r="V363" s="409">
        <f>SUM(V333:V362)</f>
        <v>0</v>
      </c>
      <c r="W363" s="429"/>
      <c r="X363" s="419">
        <f>SUM(X333:X362)</f>
        <v>0</v>
      </c>
      <c r="Y363" s="408" t="s">
        <v>121</v>
      </c>
      <c r="Z363" s="411" t="s">
        <v>196</v>
      </c>
      <c r="AA363" s="410">
        <f>SUM(AA333:AA362)</f>
        <v>0</v>
      </c>
      <c r="AB363" s="431"/>
      <c r="AC363" s="420">
        <f>SUM(AC333:AC362)</f>
        <v>0</v>
      </c>
      <c r="AE363" s="183">
        <f>IF(AT363=1,F363,"")</f>
        <v>0</v>
      </c>
      <c r="AF363" s="183" t="str">
        <f>IF(AT363=2,F363,"")</f>
        <v/>
      </c>
      <c r="AG363" s="183" t="str">
        <f>IF(AT363=3,F363,"")</f>
        <v/>
      </c>
      <c r="AH363" s="183" t="str">
        <f>IF(AT363=4,F363,"")</f>
        <v/>
      </c>
      <c r="AI363" s="183" t="str">
        <f>IF(AT363=5,F363,"")</f>
        <v/>
      </c>
      <c r="AL363" s="183">
        <f>L363</f>
        <v>0</v>
      </c>
      <c r="AM363" s="183">
        <f>Q363</f>
        <v>0</v>
      </c>
      <c r="AN363" s="183">
        <f>V363</f>
        <v>0</v>
      </c>
      <c r="AO363" s="183">
        <f>AA363</f>
        <v>0</v>
      </c>
      <c r="AP363" s="183">
        <f>L363+Q363+V363+AA363</f>
        <v>0</v>
      </c>
      <c r="AR363" s="181"/>
      <c r="AS363" s="2" t="str">
        <f>VLOOKUP(F363,$AR$7:$AS$11,2)</f>
        <v>&lt; 95</v>
      </c>
      <c r="AT363" s="46">
        <f>VLOOKUP(F363,$AR$7:$AT$11,3)</f>
        <v>1</v>
      </c>
      <c r="AU363" s="184"/>
      <c r="AW363" s="184"/>
      <c r="AY363" s="270">
        <f>H363</f>
        <v>0</v>
      </c>
      <c r="AZ363" s="270">
        <f>N363+S363+X363+AC363</f>
        <v>0</v>
      </c>
    </row>
    <row r="364" spans="3:52" ht="15" customHeight="1" thickBot="1" x14ac:dyDescent="0.25">
      <c r="H364" s="263"/>
      <c r="I364" s="433"/>
    </row>
    <row r="365" spans="3:52" ht="15" customHeight="1" x14ac:dyDescent="0.2">
      <c r="C365" s="639">
        <v>24</v>
      </c>
      <c r="D365" s="440">
        <v>1</v>
      </c>
      <c r="E365" s="199"/>
      <c r="F365" s="223"/>
      <c r="G365" s="503" t="s">
        <v>507</v>
      </c>
      <c r="H365" s="414">
        <f t="shared" ref="H365:H374" si="129">IF(G365="SI",F365,0)</f>
        <v>0</v>
      </c>
      <c r="I365" s="434"/>
      <c r="J365" s="198"/>
      <c r="K365" s="199"/>
      <c r="L365" s="223"/>
      <c r="M365" s="503" t="s">
        <v>507</v>
      </c>
      <c r="N365" s="414" t="str">
        <f t="shared" ref="N365:N374" si="130">IF($M365="SI",$L365,"")</f>
        <v/>
      </c>
      <c r="O365" s="198"/>
      <c r="P365" s="199"/>
      <c r="Q365" s="223"/>
      <c r="R365" s="503" t="s">
        <v>507</v>
      </c>
      <c r="S365" s="414">
        <f t="shared" ref="S365:S374" si="131">IF($R365="SI",$Q365,0)</f>
        <v>0</v>
      </c>
      <c r="T365" s="198"/>
      <c r="U365" s="199"/>
      <c r="V365" s="223"/>
      <c r="W365" s="503" t="s">
        <v>507</v>
      </c>
      <c r="X365" s="414">
        <f>IF($W365="SI",$V365,0)</f>
        <v>0</v>
      </c>
      <c r="Y365" s="198"/>
      <c r="Z365" s="199"/>
      <c r="AA365" s="277"/>
      <c r="AB365" s="504" t="s">
        <v>507</v>
      </c>
      <c r="AC365" s="414">
        <f t="shared" ref="AC365:AC374" si="132">IF($AB365="SI",$AA365,0)</f>
        <v>0</v>
      </c>
    </row>
    <row r="366" spans="3:52" ht="15" customHeight="1" x14ac:dyDescent="0.2">
      <c r="C366" s="640"/>
      <c r="D366" s="441">
        <v>2</v>
      </c>
      <c r="E366" s="172"/>
      <c r="F366" s="224"/>
      <c r="G366" s="506" t="s">
        <v>507</v>
      </c>
      <c r="H366" s="415">
        <f t="shared" si="129"/>
        <v>0</v>
      </c>
      <c r="J366" s="171"/>
      <c r="K366" s="172"/>
      <c r="L366" s="224"/>
      <c r="M366" s="506" t="s">
        <v>507</v>
      </c>
      <c r="N366" s="415" t="str">
        <f t="shared" si="130"/>
        <v/>
      </c>
      <c r="O366" s="171"/>
      <c r="P366" s="173"/>
      <c r="Q366" s="224"/>
      <c r="R366" s="506" t="s">
        <v>507</v>
      </c>
      <c r="S366" s="415">
        <f t="shared" si="131"/>
        <v>0</v>
      </c>
      <c r="T366" s="171"/>
      <c r="U366" s="173"/>
      <c r="V366" s="224"/>
      <c r="W366" s="506" t="s">
        <v>507</v>
      </c>
      <c r="X366" s="415">
        <f t="shared" ref="X366:X374" si="133">IF($W366="SI",$V366,0)</f>
        <v>0</v>
      </c>
      <c r="Y366" s="171"/>
      <c r="Z366" s="172"/>
      <c r="AA366" s="276"/>
      <c r="AB366" s="507" t="s">
        <v>507</v>
      </c>
      <c r="AC366" s="415">
        <f t="shared" si="132"/>
        <v>0</v>
      </c>
    </row>
    <row r="367" spans="3:52" ht="15" customHeight="1" x14ac:dyDescent="0.2">
      <c r="C367" s="641"/>
      <c r="D367" s="441">
        <v>3</v>
      </c>
      <c r="E367" s="172"/>
      <c r="F367" s="224"/>
      <c r="G367" s="506" t="s">
        <v>507</v>
      </c>
      <c r="H367" s="415">
        <f t="shared" si="129"/>
        <v>0</v>
      </c>
      <c r="J367" s="171"/>
      <c r="K367" s="172"/>
      <c r="L367" s="224"/>
      <c r="M367" s="506" t="s">
        <v>507</v>
      </c>
      <c r="N367" s="415" t="str">
        <f t="shared" si="130"/>
        <v/>
      </c>
      <c r="O367" s="171"/>
      <c r="P367" s="173"/>
      <c r="Q367" s="224"/>
      <c r="R367" s="506" t="s">
        <v>507</v>
      </c>
      <c r="S367" s="415">
        <f t="shared" si="131"/>
        <v>0</v>
      </c>
      <c r="T367" s="174"/>
      <c r="U367" s="173"/>
      <c r="V367" s="224"/>
      <c r="W367" s="506" t="s">
        <v>507</v>
      </c>
      <c r="X367" s="415">
        <f t="shared" si="133"/>
        <v>0</v>
      </c>
      <c r="Y367" s="171"/>
      <c r="Z367" s="172"/>
      <c r="AA367" s="276"/>
      <c r="AB367" s="507" t="s">
        <v>507</v>
      </c>
      <c r="AC367" s="415">
        <f t="shared" si="132"/>
        <v>0</v>
      </c>
    </row>
    <row r="368" spans="3:52" ht="15" customHeight="1" x14ac:dyDescent="0.2">
      <c r="C368" s="435" t="s">
        <v>186</v>
      </c>
      <c r="D368" s="441">
        <v>4</v>
      </c>
      <c r="E368" s="172"/>
      <c r="F368" s="224"/>
      <c r="G368" s="506" t="s">
        <v>507</v>
      </c>
      <c r="H368" s="415">
        <f t="shared" si="129"/>
        <v>0</v>
      </c>
      <c r="J368" s="171"/>
      <c r="K368" s="172"/>
      <c r="L368" s="224"/>
      <c r="M368" s="506" t="s">
        <v>507</v>
      </c>
      <c r="N368" s="415" t="str">
        <f t="shared" si="130"/>
        <v/>
      </c>
      <c r="O368" s="171"/>
      <c r="P368" s="173"/>
      <c r="Q368" s="224"/>
      <c r="R368" s="506" t="s">
        <v>507</v>
      </c>
      <c r="S368" s="415">
        <f t="shared" si="131"/>
        <v>0</v>
      </c>
      <c r="T368" s="174"/>
      <c r="U368" s="173"/>
      <c r="V368" s="224"/>
      <c r="W368" s="506" t="s">
        <v>507</v>
      </c>
      <c r="X368" s="415">
        <f t="shared" si="133"/>
        <v>0</v>
      </c>
      <c r="Y368" s="171"/>
      <c r="Z368" s="173"/>
      <c r="AA368" s="276"/>
      <c r="AB368" s="507" t="s">
        <v>507</v>
      </c>
      <c r="AC368" s="415">
        <f t="shared" si="132"/>
        <v>0</v>
      </c>
    </row>
    <row r="369" spans="3:52" ht="15" customHeight="1" x14ac:dyDescent="0.2">
      <c r="C369" s="435" t="s">
        <v>207</v>
      </c>
      <c r="D369" s="441">
        <v>5</v>
      </c>
      <c r="E369" s="172"/>
      <c r="F369" s="224"/>
      <c r="G369" s="506" t="s">
        <v>507</v>
      </c>
      <c r="H369" s="415">
        <f t="shared" si="129"/>
        <v>0</v>
      </c>
      <c r="J369" s="171"/>
      <c r="K369" s="172"/>
      <c r="L369" s="224"/>
      <c r="M369" s="506" t="s">
        <v>507</v>
      </c>
      <c r="N369" s="415" t="str">
        <f t="shared" si="130"/>
        <v/>
      </c>
      <c r="O369" s="171"/>
      <c r="P369" s="172"/>
      <c r="Q369" s="224"/>
      <c r="R369" s="506" t="s">
        <v>507</v>
      </c>
      <c r="S369" s="415">
        <f t="shared" si="131"/>
        <v>0</v>
      </c>
      <c r="T369" s="174"/>
      <c r="U369" s="172"/>
      <c r="V369" s="224"/>
      <c r="W369" s="506" t="s">
        <v>507</v>
      </c>
      <c r="X369" s="415">
        <f t="shared" si="133"/>
        <v>0</v>
      </c>
      <c r="Y369" s="171"/>
      <c r="Z369" s="172"/>
      <c r="AA369" s="276"/>
      <c r="AB369" s="507" t="s">
        <v>507</v>
      </c>
      <c r="AC369" s="415">
        <f t="shared" si="132"/>
        <v>0</v>
      </c>
    </row>
    <row r="370" spans="3:52" ht="15" customHeight="1" x14ac:dyDescent="0.2">
      <c r="C370" s="436"/>
      <c r="D370" s="441"/>
      <c r="E370" s="172"/>
      <c r="F370" s="224"/>
      <c r="G370" s="506" t="s">
        <v>507</v>
      </c>
      <c r="H370" s="415">
        <f t="shared" si="129"/>
        <v>0</v>
      </c>
      <c r="J370" s="171"/>
      <c r="K370" s="172"/>
      <c r="L370" s="224"/>
      <c r="M370" s="506" t="s">
        <v>507</v>
      </c>
      <c r="N370" s="415" t="str">
        <f t="shared" si="130"/>
        <v/>
      </c>
      <c r="O370" s="171"/>
      <c r="P370" s="173"/>
      <c r="Q370" s="224"/>
      <c r="R370" s="506" t="s">
        <v>507</v>
      </c>
      <c r="S370" s="415">
        <f t="shared" si="131"/>
        <v>0</v>
      </c>
      <c r="T370" s="174"/>
      <c r="U370" s="173"/>
      <c r="V370" s="224"/>
      <c r="W370" s="506" t="s">
        <v>507</v>
      </c>
      <c r="X370" s="415">
        <f t="shared" si="133"/>
        <v>0</v>
      </c>
      <c r="Y370" s="171"/>
      <c r="Z370" s="172"/>
      <c r="AA370" s="276"/>
      <c r="AB370" s="507" t="s">
        <v>507</v>
      </c>
      <c r="AC370" s="415">
        <f t="shared" si="132"/>
        <v>0</v>
      </c>
    </row>
    <row r="371" spans="3:52" ht="15" customHeight="1" x14ac:dyDescent="0.2">
      <c r="C371" s="437"/>
      <c r="D371" s="441"/>
      <c r="E371" s="172"/>
      <c r="F371" s="224"/>
      <c r="G371" s="506" t="s">
        <v>507</v>
      </c>
      <c r="H371" s="415">
        <f t="shared" si="129"/>
        <v>0</v>
      </c>
      <c r="J371" s="171"/>
      <c r="K371" s="172"/>
      <c r="L371" s="224"/>
      <c r="M371" s="506" t="s">
        <v>507</v>
      </c>
      <c r="N371" s="415" t="str">
        <f t="shared" si="130"/>
        <v/>
      </c>
      <c r="O371" s="171"/>
      <c r="P371" s="173"/>
      <c r="Q371" s="224"/>
      <c r="R371" s="506" t="s">
        <v>507</v>
      </c>
      <c r="S371" s="415">
        <f t="shared" si="131"/>
        <v>0</v>
      </c>
      <c r="T371" s="174"/>
      <c r="U371" s="173"/>
      <c r="V371" s="224"/>
      <c r="W371" s="506" t="s">
        <v>507</v>
      </c>
      <c r="X371" s="415">
        <f t="shared" si="133"/>
        <v>0</v>
      </c>
      <c r="Y371" s="171"/>
      <c r="Z371" s="172"/>
      <c r="AA371" s="276"/>
      <c r="AB371" s="507" t="s">
        <v>507</v>
      </c>
      <c r="AC371" s="415">
        <f t="shared" si="132"/>
        <v>0</v>
      </c>
    </row>
    <row r="372" spans="3:52" ht="15" customHeight="1" x14ac:dyDescent="0.2">
      <c r="C372" s="437"/>
      <c r="D372" s="441"/>
      <c r="E372" s="172"/>
      <c r="F372" s="224"/>
      <c r="G372" s="506" t="s">
        <v>507</v>
      </c>
      <c r="H372" s="415">
        <f t="shared" si="129"/>
        <v>0</v>
      </c>
      <c r="J372" s="171"/>
      <c r="K372" s="172"/>
      <c r="L372" s="224"/>
      <c r="M372" s="506" t="s">
        <v>507</v>
      </c>
      <c r="N372" s="415" t="str">
        <f t="shared" si="130"/>
        <v/>
      </c>
      <c r="O372" s="171"/>
      <c r="P372" s="173"/>
      <c r="Q372" s="224"/>
      <c r="R372" s="506" t="s">
        <v>507</v>
      </c>
      <c r="S372" s="415">
        <f t="shared" si="131"/>
        <v>0</v>
      </c>
      <c r="T372" s="174"/>
      <c r="U372" s="173"/>
      <c r="V372" s="224"/>
      <c r="W372" s="506" t="s">
        <v>507</v>
      </c>
      <c r="X372" s="415">
        <f t="shared" si="133"/>
        <v>0</v>
      </c>
      <c r="Y372" s="171"/>
      <c r="Z372" s="173"/>
      <c r="AA372" s="276"/>
      <c r="AB372" s="507" t="s">
        <v>507</v>
      </c>
      <c r="AC372" s="415">
        <f t="shared" si="132"/>
        <v>0</v>
      </c>
    </row>
    <row r="373" spans="3:52" ht="15" customHeight="1" x14ac:dyDescent="0.2">
      <c r="C373" s="437"/>
      <c r="D373" s="441"/>
      <c r="E373" s="172"/>
      <c r="F373" s="224"/>
      <c r="G373" s="506" t="s">
        <v>507</v>
      </c>
      <c r="H373" s="415">
        <f t="shared" si="129"/>
        <v>0</v>
      </c>
      <c r="J373" s="171"/>
      <c r="K373" s="172"/>
      <c r="L373" s="224"/>
      <c r="M373" s="506" t="s">
        <v>507</v>
      </c>
      <c r="N373" s="415" t="str">
        <f t="shared" si="130"/>
        <v/>
      </c>
      <c r="O373" s="171"/>
      <c r="P373" s="173"/>
      <c r="Q373" s="224"/>
      <c r="R373" s="506" t="s">
        <v>507</v>
      </c>
      <c r="S373" s="415">
        <f t="shared" si="131"/>
        <v>0</v>
      </c>
      <c r="T373" s="174"/>
      <c r="U373" s="173"/>
      <c r="V373" s="224"/>
      <c r="W373" s="506" t="s">
        <v>507</v>
      </c>
      <c r="X373" s="415">
        <f t="shared" si="133"/>
        <v>0</v>
      </c>
      <c r="Y373" s="171"/>
      <c r="Z373" s="172"/>
      <c r="AA373" s="276"/>
      <c r="AB373" s="507" t="s">
        <v>507</v>
      </c>
      <c r="AC373" s="415">
        <f t="shared" si="132"/>
        <v>0</v>
      </c>
      <c r="AS373" s="165"/>
      <c r="AY373" s="636" t="s">
        <v>31</v>
      </c>
      <c r="AZ373" s="637"/>
    </row>
    <row r="374" spans="3:52" ht="15" customHeight="1" thickBot="1" x14ac:dyDescent="0.25">
      <c r="C374" s="432"/>
      <c r="D374" s="441"/>
      <c r="E374" s="172"/>
      <c r="F374" s="224"/>
      <c r="G374" s="505" t="s">
        <v>507</v>
      </c>
      <c r="H374" s="416">
        <f t="shared" si="129"/>
        <v>0</v>
      </c>
      <c r="J374" s="171"/>
      <c r="K374" s="172"/>
      <c r="L374" s="224"/>
      <c r="M374" s="505" t="s">
        <v>507</v>
      </c>
      <c r="N374" s="415" t="str">
        <f t="shared" si="130"/>
        <v/>
      </c>
      <c r="O374" s="174"/>
      <c r="P374" s="173"/>
      <c r="Q374" s="224"/>
      <c r="R374" s="505" t="s">
        <v>507</v>
      </c>
      <c r="S374" s="415">
        <f t="shared" si="131"/>
        <v>0</v>
      </c>
      <c r="T374" s="174"/>
      <c r="U374" s="173"/>
      <c r="V374" s="224"/>
      <c r="W374" s="505" t="s">
        <v>507</v>
      </c>
      <c r="X374" s="415">
        <f t="shared" si="133"/>
        <v>0</v>
      </c>
      <c r="Y374" s="171"/>
      <c r="Z374" s="173"/>
      <c r="AA374" s="276"/>
      <c r="AB374" s="507" t="s">
        <v>507</v>
      </c>
      <c r="AC374" s="415">
        <f t="shared" si="132"/>
        <v>0</v>
      </c>
      <c r="AE374" s="179" t="s">
        <v>90</v>
      </c>
      <c r="AF374" s="180" t="s">
        <v>91</v>
      </c>
      <c r="AG374" s="180" t="s">
        <v>92</v>
      </c>
      <c r="AH374" s="180" t="s">
        <v>93</v>
      </c>
      <c r="AI374" s="180" t="s">
        <v>94</v>
      </c>
      <c r="AJ374" s="184"/>
      <c r="AK374" s="187"/>
      <c r="AL374" s="192" t="s">
        <v>111</v>
      </c>
      <c r="AM374" s="180" t="s">
        <v>115</v>
      </c>
      <c r="AN374" s="191" t="s">
        <v>118</v>
      </c>
      <c r="AO374" s="190" t="s">
        <v>121</v>
      </c>
      <c r="AP374" s="193" t="s">
        <v>31</v>
      </c>
      <c r="AQ374" s="187"/>
      <c r="AR374" s="165"/>
      <c r="AS374" s="182"/>
      <c r="AT374" s="182"/>
      <c r="AY374" s="268" t="s">
        <v>248</v>
      </c>
      <c r="AZ374" s="269" t="s">
        <v>249</v>
      </c>
    </row>
    <row r="375" spans="3:52" ht="20.100000000000001" customHeight="1" thickTop="1" thickBot="1" x14ac:dyDescent="0.25">
      <c r="C375" s="203"/>
      <c r="D375" s="443"/>
      <c r="E375" s="439" t="s">
        <v>195</v>
      </c>
      <c r="F375" s="401">
        <f>SUM(F345:F374)</f>
        <v>0</v>
      </c>
      <c r="G375" s="423"/>
      <c r="H375" s="417">
        <f>SUM(H345:H374)</f>
        <v>0</v>
      </c>
      <c r="I375" s="204"/>
      <c r="J375" s="402" t="s">
        <v>111</v>
      </c>
      <c r="K375" s="413" t="s">
        <v>196</v>
      </c>
      <c r="L375" s="403">
        <f>SUM(L345:L374)</f>
        <v>0</v>
      </c>
      <c r="M375" s="426"/>
      <c r="N375" s="418">
        <f>SUM(N345:N374)</f>
        <v>0</v>
      </c>
      <c r="O375" s="404" t="s">
        <v>115</v>
      </c>
      <c r="P375" s="405" t="s">
        <v>196</v>
      </c>
      <c r="Q375" s="406">
        <f>SUM(Q345:Q374)</f>
        <v>0</v>
      </c>
      <c r="R375" s="427"/>
      <c r="S375" s="421">
        <f>SUM(S345:S374)</f>
        <v>0</v>
      </c>
      <c r="T375" s="407" t="s">
        <v>118</v>
      </c>
      <c r="U375" s="412" t="s">
        <v>196</v>
      </c>
      <c r="V375" s="409">
        <f>SUM(V345:V374)</f>
        <v>0</v>
      </c>
      <c r="W375" s="429"/>
      <c r="X375" s="419">
        <f>SUM(X345:X374)</f>
        <v>0</v>
      </c>
      <c r="Y375" s="408" t="s">
        <v>121</v>
      </c>
      <c r="Z375" s="411" t="s">
        <v>196</v>
      </c>
      <c r="AA375" s="410">
        <f>SUM(AA345:AA374)</f>
        <v>0</v>
      </c>
      <c r="AB375" s="431"/>
      <c r="AC375" s="420">
        <f>SUM(AC345:AC374)</f>
        <v>0</v>
      </c>
      <c r="AE375" s="183">
        <f>IF(AT375=1,F375,"")</f>
        <v>0</v>
      </c>
      <c r="AF375" s="183" t="str">
        <f>IF(AT375=2,F375,"")</f>
        <v/>
      </c>
      <c r="AG375" s="183" t="str">
        <f>IF(AT375=3,F375,"")</f>
        <v/>
      </c>
      <c r="AH375" s="183" t="str">
        <f>IF(AT375=4,F375,"")</f>
        <v/>
      </c>
      <c r="AI375" s="183" t="str">
        <f>IF(AT375=5,F375,"")</f>
        <v/>
      </c>
      <c r="AL375" s="183">
        <f>L375</f>
        <v>0</v>
      </c>
      <c r="AM375" s="183">
        <f>Q375</f>
        <v>0</v>
      </c>
      <c r="AN375" s="183">
        <f>V375</f>
        <v>0</v>
      </c>
      <c r="AO375" s="183">
        <f>AA375</f>
        <v>0</v>
      </c>
      <c r="AP375" s="183">
        <f>L375+Q375+V375+AA375</f>
        <v>0</v>
      </c>
      <c r="AR375" s="181"/>
      <c r="AS375" s="2" t="str">
        <f>VLOOKUP(F375,$AR$7:$AS$11,2)</f>
        <v>&lt; 95</v>
      </c>
      <c r="AT375" s="46">
        <f>VLOOKUP(F375,$AR$7:$AT$11,3)</f>
        <v>1</v>
      </c>
      <c r="AU375" s="184"/>
      <c r="AW375" s="184"/>
      <c r="AY375" s="270">
        <f>H375</f>
        <v>0</v>
      </c>
      <c r="AZ375" s="270">
        <f>N375+S375+X375+AC375</f>
        <v>0</v>
      </c>
    </row>
    <row r="376" spans="3:52" ht="15" customHeight="1" thickBot="1" x14ac:dyDescent="0.25">
      <c r="H376" s="263"/>
      <c r="I376" s="433"/>
    </row>
    <row r="377" spans="3:52" ht="15" customHeight="1" x14ac:dyDescent="0.2">
      <c r="C377" s="639">
        <v>25</v>
      </c>
      <c r="D377" s="440">
        <v>1</v>
      </c>
      <c r="E377" s="199"/>
      <c r="F377" s="223"/>
      <c r="G377" s="503" t="s">
        <v>507</v>
      </c>
      <c r="H377" s="414">
        <f t="shared" ref="H377:H386" si="134">IF(G377="SI",F377,0)</f>
        <v>0</v>
      </c>
      <c r="I377" s="434"/>
      <c r="J377" s="198"/>
      <c r="K377" s="199"/>
      <c r="L377" s="223"/>
      <c r="M377" s="503" t="s">
        <v>507</v>
      </c>
      <c r="N377" s="414" t="str">
        <f t="shared" ref="N377:N386" si="135">IF($M377="SI",$L377,"")</f>
        <v/>
      </c>
      <c r="O377" s="198"/>
      <c r="P377" s="199"/>
      <c r="Q377" s="223"/>
      <c r="R377" s="503" t="s">
        <v>507</v>
      </c>
      <c r="S377" s="414">
        <f t="shared" ref="S377:S386" si="136">IF($R377="SI",$Q377,0)</f>
        <v>0</v>
      </c>
      <c r="T377" s="198"/>
      <c r="U377" s="199"/>
      <c r="V377" s="223"/>
      <c r="W377" s="503" t="s">
        <v>507</v>
      </c>
      <c r="X377" s="414">
        <f>IF($W377="SI",$V377,0)</f>
        <v>0</v>
      </c>
      <c r="Y377" s="198"/>
      <c r="Z377" s="199"/>
      <c r="AA377" s="277"/>
      <c r="AB377" s="504" t="s">
        <v>507</v>
      </c>
      <c r="AC377" s="414">
        <f t="shared" ref="AC377:AC386" si="137">IF($AB377="SI",$AA377,0)</f>
        <v>0</v>
      </c>
    </row>
    <row r="378" spans="3:52" ht="15" customHeight="1" x14ac:dyDescent="0.2">
      <c r="C378" s="640"/>
      <c r="D378" s="441">
        <v>2</v>
      </c>
      <c r="E378" s="172"/>
      <c r="F378" s="224"/>
      <c r="G378" s="506" t="s">
        <v>507</v>
      </c>
      <c r="H378" s="415">
        <f t="shared" si="134"/>
        <v>0</v>
      </c>
      <c r="J378" s="171"/>
      <c r="K378" s="172"/>
      <c r="L378" s="224"/>
      <c r="M378" s="506" t="s">
        <v>507</v>
      </c>
      <c r="N378" s="415" t="str">
        <f t="shared" si="135"/>
        <v/>
      </c>
      <c r="O378" s="171"/>
      <c r="P378" s="173"/>
      <c r="Q378" s="224"/>
      <c r="R378" s="506" t="s">
        <v>507</v>
      </c>
      <c r="S378" s="415">
        <f t="shared" si="136"/>
        <v>0</v>
      </c>
      <c r="T378" s="171"/>
      <c r="U378" s="173"/>
      <c r="V378" s="224"/>
      <c r="W378" s="506" t="s">
        <v>507</v>
      </c>
      <c r="X378" s="415">
        <f t="shared" ref="X378:X386" si="138">IF($W378="SI",$V378,0)</f>
        <v>0</v>
      </c>
      <c r="Y378" s="171"/>
      <c r="Z378" s="172"/>
      <c r="AA378" s="276"/>
      <c r="AB378" s="507" t="s">
        <v>507</v>
      </c>
      <c r="AC378" s="415">
        <f t="shared" si="137"/>
        <v>0</v>
      </c>
    </row>
    <row r="379" spans="3:52" ht="15" customHeight="1" x14ac:dyDescent="0.2">
      <c r="C379" s="641"/>
      <c r="D379" s="441">
        <v>3</v>
      </c>
      <c r="E379" s="172"/>
      <c r="F379" s="224"/>
      <c r="G379" s="506" t="s">
        <v>507</v>
      </c>
      <c r="H379" s="415">
        <f t="shared" si="134"/>
        <v>0</v>
      </c>
      <c r="J379" s="171"/>
      <c r="K379" s="172"/>
      <c r="L379" s="224"/>
      <c r="M379" s="506" t="s">
        <v>507</v>
      </c>
      <c r="N379" s="415" t="str">
        <f t="shared" si="135"/>
        <v/>
      </c>
      <c r="O379" s="171"/>
      <c r="P379" s="173"/>
      <c r="Q379" s="224"/>
      <c r="R379" s="506" t="s">
        <v>507</v>
      </c>
      <c r="S379" s="415">
        <f t="shared" si="136"/>
        <v>0</v>
      </c>
      <c r="T379" s="174"/>
      <c r="U379" s="173"/>
      <c r="V379" s="224"/>
      <c r="W379" s="506" t="s">
        <v>507</v>
      </c>
      <c r="X379" s="415">
        <f t="shared" si="138"/>
        <v>0</v>
      </c>
      <c r="Y379" s="171"/>
      <c r="Z379" s="172"/>
      <c r="AA379" s="276"/>
      <c r="AB379" s="507" t="s">
        <v>507</v>
      </c>
      <c r="AC379" s="415">
        <f t="shared" si="137"/>
        <v>0</v>
      </c>
    </row>
    <row r="380" spans="3:52" ht="15" customHeight="1" x14ac:dyDescent="0.2">
      <c r="C380" s="435" t="s">
        <v>186</v>
      </c>
      <c r="D380" s="441">
        <v>4</v>
      </c>
      <c r="E380" s="172"/>
      <c r="F380" s="224"/>
      <c r="G380" s="506" t="s">
        <v>507</v>
      </c>
      <c r="H380" s="415">
        <f t="shared" si="134"/>
        <v>0</v>
      </c>
      <c r="J380" s="171"/>
      <c r="K380" s="172"/>
      <c r="L380" s="224"/>
      <c r="M380" s="506" t="s">
        <v>507</v>
      </c>
      <c r="N380" s="415" t="str">
        <f t="shared" si="135"/>
        <v/>
      </c>
      <c r="O380" s="171"/>
      <c r="P380" s="173"/>
      <c r="Q380" s="224"/>
      <c r="R380" s="506" t="s">
        <v>507</v>
      </c>
      <c r="S380" s="415">
        <f t="shared" si="136"/>
        <v>0</v>
      </c>
      <c r="T380" s="174"/>
      <c r="U380" s="173"/>
      <c r="V380" s="224"/>
      <c r="W380" s="506" t="s">
        <v>507</v>
      </c>
      <c r="X380" s="415">
        <f t="shared" si="138"/>
        <v>0</v>
      </c>
      <c r="Y380" s="171"/>
      <c r="Z380" s="173"/>
      <c r="AA380" s="276"/>
      <c r="AB380" s="507" t="s">
        <v>507</v>
      </c>
      <c r="AC380" s="415">
        <f t="shared" si="137"/>
        <v>0</v>
      </c>
    </row>
    <row r="381" spans="3:52" ht="15" customHeight="1" x14ac:dyDescent="0.2">
      <c r="C381" s="435" t="s">
        <v>207</v>
      </c>
      <c r="D381" s="441">
        <v>5</v>
      </c>
      <c r="E381" s="172"/>
      <c r="F381" s="224"/>
      <c r="G381" s="506" t="s">
        <v>507</v>
      </c>
      <c r="H381" s="415">
        <f t="shared" si="134"/>
        <v>0</v>
      </c>
      <c r="J381" s="171"/>
      <c r="K381" s="172"/>
      <c r="L381" s="224"/>
      <c r="M381" s="506" t="s">
        <v>507</v>
      </c>
      <c r="N381" s="415" t="str">
        <f t="shared" si="135"/>
        <v/>
      </c>
      <c r="O381" s="171"/>
      <c r="P381" s="172"/>
      <c r="Q381" s="224"/>
      <c r="R381" s="506" t="s">
        <v>507</v>
      </c>
      <c r="S381" s="415">
        <f t="shared" si="136"/>
        <v>0</v>
      </c>
      <c r="T381" s="174"/>
      <c r="U381" s="172"/>
      <c r="V381" s="224"/>
      <c r="W381" s="506" t="s">
        <v>507</v>
      </c>
      <c r="X381" s="415">
        <f t="shared" si="138"/>
        <v>0</v>
      </c>
      <c r="Y381" s="171"/>
      <c r="Z381" s="172"/>
      <c r="AA381" s="276"/>
      <c r="AB381" s="507" t="s">
        <v>507</v>
      </c>
      <c r="AC381" s="415">
        <f t="shared" si="137"/>
        <v>0</v>
      </c>
    </row>
    <row r="382" spans="3:52" ht="15" customHeight="1" x14ac:dyDescent="0.2">
      <c r="C382" s="436"/>
      <c r="D382" s="441"/>
      <c r="E382" s="172"/>
      <c r="F382" s="224"/>
      <c r="G382" s="506" t="s">
        <v>507</v>
      </c>
      <c r="H382" s="415">
        <f t="shared" si="134"/>
        <v>0</v>
      </c>
      <c r="J382" s="171"/>
      <c r="K382" s="172"/>
      <c r="L382" s="224"/>
      <c r="M382" s="506" t="s">
        <v>507</v>
      </c>
      <c r="N382" s="415" t="str">
        <f t="shared" si="135"/>
        <v/>
      </c>
      <c r="O382" s="171"/>
      <c r="P382" s="173"/>
      <c r="Q382" s="224"/>
      <c r="R382" s="506" t="s">
        <v>507</v>
      </c>
      <c r="S382" s="415">
        <f t="shared" si="136"/>
        <v>0</v>
      </c>
      <c r="T382" s="174"/>
      <c r="U382" s="173"/>
      <c r="V382" s="224"/>
      <c r="W382" s="506" t="s">
        <v>507</v>
      </c>
      <c r="X382" s="415">
        <f t="shared" si="138"/>
        <v>0</v>
      </c>
      <c r="Y382" s="171"/>
      <c r="Z382" s="172"/>
      <c r="AA382" s="276"/>
      <c r="AB382" s="507" t="s">
        <v>507</v>
      </c>
      <c r="AC382" s="415">
        <f t="shared" si="137"/>
        <v>0</v>
      </c>
    </row>
    <row r="383" spans="3:52" ht="15" customHeight="1" x14ac:dyDescent="0.2">
      <c r="C383" s="437"/>
      <c r="D383" s="441"/>
      <c r="E383" s="172"/>
      <c r="F383" s="224"/>
      <c r="G383" s="506" t="s">
        <v>507</v>
      </c>
      <c r="H383" s="415">
        <f t="shared" si="134"/>
        <v>0</v>
      </c>
      <c r="J383" s="171"/>
      <c r="K383" s="172"/>
      <c r="L383" s="224"/>
      <c r="M383" s="506" t="s">
        <v>507</v>
      </c>
      <c r="N383" s="415" t="str">
        <f t="shared" si="135"/>
        <v/>
      </c>
      <c r="O383" s="171"/>
      <c r="P383" s="173"/>
      <c r="Q383" s="224"/>
      <c r="R383" s="506" t="s">
        <v>507</v>
      </c>
      <c r="S383" s="415">
        <f t="shared" si="136"/>
        <v>0</v>
      </c>
      <c r="T383" s="174"/>
      <c r="U383" s="173"/>
      <c r="V383" s="224"/>
      <c r="W383" s="506" t="s">
        <v>507</v>
      </c>
      <c r="X383" s="415">
        <f t="shared" si="138"/>
        <v>0</v>
      </c>
      <c r="Y383" s="171"/>
      <c r="Z383" s="172"/>
      <c r="AA383" s="276"/>
      <c r="AB383" s="507" t="s">
        <v>507</v>
      </c>
      <c r="AC383" s="415">
        <f t="shared" si="137"/>
        <v>0</v>
      </c>
    </row>
    <row r="384" spans="3:52" ht="15" customHeight="1" x14ac:dyDescent="0.2">
      <c r="C384" s="437"/>
      <c r="D384" s="441"/>
      <c r="E384" s="172"/>
      <c r="F384" s="224"/>
      <c r="G384" s="506" t="s">
        <v>507</v>
      </c>
      <c r="H384" s="415">
        <f t="shared" si="134"/>
        <v>0</v>
      </c>
      <c r="J384" s="171"/>
      <c r="K384" s="172"/>
      <c r="L384" s="224"/>
      <c r="M384" s="506" t="s">
        <v>507</v>
      </c>
      <c r="N384" s="415" t="str">
        <f t="shared" si="135"/>
        <v/>
      </c>
      <c r="O384" s="171"/>
      <c r="P384" s="173"/>
      <c r="Q384" s="224"/>
      <c r="R384" s="506" t="s">
        <v>507</v>
      </c>
      <c r="S384" s="415">
        <f t="shared" si="136"/>
        <v>0</v>
      </c>
      <c r="T384" s="174"/>
      <c r="U384" s="173"/>
      <c r="V384" s="224"/>
      <c r="W384" s="506" t="s">
        <v>507</v>
      </c>
      <c r="X384" s="415">
        <f t="shared" si="138"/>
        <v>0</v>
      </c>
      <c r="Y384" s="171"/>
      <c r="Z384" s="173"/>
      <c r="AA384" s="276"/>
      <c r="AB384" s="507" t="s">
        <v>507</v>
      </c>
      <c r="AC384" s="415">
        <f t="shared" si="137"/>
        <v>0</v>
      </c>
    </row>
    <row r="385" spans="3:52" ht="15" customHeight="1" x14ac:dyDescent="0.2">
      <c r="C385" s="437"/>
      <c r="D385" s="441"/>
      <c r="E385" s="172"/>
      <c r="F385" s="224"/>
      <c r="G385" s="506" t="s">
        <v>507</v>
      </c>
      <c r="H385" s="415">
        <f t="shared" si="134"/>
        <v>0</v>
      </c>
      <c r="J385" s="171"/>
      <c r="K385" s="172"/>
      <c r="L385" s="224"/>
      <c r="M385" s="506" t="s">
        <v>507</v>
      </c>
      <c r="N385" s="415" t="str">
        <f t="shared" si="135"/>
        <v/>
      </c>
      <c r="O385" s="171"/>
      <c r="P385" s="173"/>
      <c r="Q385" s="224"/>
      <c r="R385" s="506" t="s">
        <v>507</v>
      </c>
      <c r="S385" s="415">
        <f t="shared" si="136"/>
        <v>0</v>
      </c>
      <c r="T385" s="174"/>
      <c r="U385" s="173"/>
      <c r="V385" s="224"/>
      <c r="W385" s="506" t="s">
        <v>507</v>
      </c>
      <c r="X385" s="415">
        <f t="shared" si="138"/>
        <v>0</v>
      </c>
      <c r="Y385" s="171"/>
      <c r="Z385" s="172"/>
      <c r="AA385" s="276"/>
      <c r="AB385" s="507" t="s">
        <v>507</v>
      </c>
      <c r="AC385" s="415">
        <f t="shared" si="137"/>
        <v>0</v>
      </c>
      <c r="AS385" s="165"/>
      <c r="AY385" s="636" t="s">
        <v>31</v>
      </c>
      <c r="AZ385" s="637"/>
    </row>
    <row r="386" spans="3:52" ht="15" customHeight="1" thickBot="1" x14ac:dyDescent="0.25">
      <c r="C386" s="432"/>
      <c r="D386" s="441"/>
      <c r="E386" s="172"/>
      <c r="F386" s="224"/>
      <c r="G386" s="505" t="s">
        <v>507</v>
      </c>
      <c r="H386" s="416">
        <f t="shared" si="134"/>
        <v>0</v>
      </c>
      <c r="J386" s="171"/>
      <c r="K386" s="172"/>
      <c r="L386" s="224"/>
      <c r="M386" s="505" t="s">
        <v>507</v>
      </c>
      <c r="N386" s="415" t="str">
        <f t="shared" si="135"/>
        <v/>
      </c>
      <c r="O386" s="174"/>
      <c r="P386" s="173"/>
      <c r="Q386" s="224"/>
      <c r="R386" s="505" t="s">
        <v>507</v>
      </c>
      <c r="S386" s="415">
        <f t="shared" si="136"/>
        <v>0</v>
      </c>
      <c r="T386" s="174"/>
      <c r="U386" s="173"/>
      <c r="V386" s="224"/>
      <c r="W386" s="505" t="s">
        <v>507</v>
      </c>
      <c r="X386" s="415">
        <f t="shared" si="138"/>
        <v>0</v>
      </c>
      <c r="Y386" s="171"/>
      <c r="Z386" s="173"/>
      <c r="AA386" s="276"/>
      <c r="AB386" s="507" t="s">
        <v>507</v>
      </c>
      <c r="AC386" s="415">
        <f t="shared" si="137"/>
        <v>0</v>
      </c>
      <c r="AE386" s="179" t="s">
        <v>90</v>
      </c>
      <c r="AF386" s="180" t="s">
        <v>91</v>
      </c>
      <c r="AG386" s="180" t="s">
        <v>92</v>
      </c>
      <c r="AH386" s="180" t="s">
        <v>93</v>
      </c>
      <c r="AI386" s="180" t="s">
        <v>94</v>
      </c>
      <c r="AJ386" s="184"/>
      <c r="AK386" s="187"/>
      <c r="AL386" s="192" t="s">
        <v>111</v>
      </c>
      <c r="AM386" s="180" t="s">
        <v>115</v>
      </c>
      <c r="AN386" s="191" t="s">
        <v>118</v>
      </c>
      <c r="AO386" s="190" t="s">
        <v>121</v>
      </c>
      <c r="AP386" s="193" t="s">
        <v>31</v>
      </c>
      <c r="AQ386" s="187"/>
      <c r="AR386" s="165"/>
      <c r="AS386" s="182"/>
      <c r="AT386" s="182"/>
      <c r="AY386" s="268" t="s">
        <v>248</v>
      </c>
      <c r="AZ386" s="269" t="s">
        <v>249</v>
      </c>
    </row>
    <row r="387" spans="3:52" ht="20.100000000000001" customHeight="1" thickTop="1" thickBot="1" x14ac:dyDescent="0.25">
      <c r="C387" s="203"/>
      <c r="D387" s="443"/>
      <c r="E387" s="439" t="s">
        <v>195</v>
      </c>
      <c r="F387" s="401">
        <f>SUM(F357:F386)</f>
        <v>0</v>
      </c>
      <c r="G387" s="423"/>
      <c r="H387" s="417">
        <f>SUM(H357:H386)</f>
        <v>0</v>
      </c>
      <c r="I387" s="204"/>
      <c r="J387" s="402" t="s">
        <v>111</v>
      </c>
      <c r="K387" s="413" t="s">
        <v>196</v>
      </c>
      <c r="L387" s="403">
        <f>SUM(L357:L386)</f>
        <v>0</v>
      </c>
      <c r="M387" s="426"/>
      <c r="N387" s="418">
        <f>SUM(N357:N386)</f>
        <v>0</v>
      </c>
      <c r="O387" s="404" t="s">
        <v>115</v>
      </c>
      <c r="P387" s="405" t="s">
        <v>196</v>
      </c>
      <c r="Q387" s="406">
        <f>SUM(Q357:Q386)</f>
        <v>0</v>
      </c>
      <c r="R387" s="427"/>
      <c r="S387" s="421">
        <f>SUM(S357:S386)</f>
        <v>0</v>
      </c>
      <c r="T387" s="407" t="s">
        <v>118</v>
      </c>
      <c r="U387" s="412" t="s">
        <v>196</v>
      </c>
      <c r="V387" s="409">
        <f>SUM(V357:V386)</f>
        <v>0</v>
      </c>
      <c r="W387" s="429"/>
      <c r="X387" s="419">
        <f>SUM(X357:X386)</f>
        <v>0</v>
      </c>
      <c r="Y387" s="408" t="s">
        <v>121</v>
      </c>
      <c r="Z387" s="411" t="s">
        <v>196</v>
      </c>
      <c r="AA387" s="410">
        <f>SUM(AA357:AA386)</f>
        <v>0</v>
      </c>
      <c r="AB387" s="431"/>
      <c r="AC387" s="420">
        <f>SUM(AC357:AC386)</f>
        <v>0</v>
      </c>
      <c r="AE387" s="183">
        <f>IF(AT387=1,F387,"")</f>
        <v>0</v>
      </c>
      <c r="AF387" s="183" t="str">
        <f>IF(AT387=2,F387,"")</f>
        <v/>
      </c>
      <c r="AG387" s="183" t="str">
        <f>IF(AT387=3,F387,"")</f>
        <v/>
      </c>
      <c r="AH387" s="183" t="str">
        <f>IF(AT387=4,F387,"")</f>
        <v/>
      </c>
      <c r="AI387" s="183" t="str">
        <f>IF(AT387=5,F387,"")</f>
        <v/>
      </c>
      <c r="AL387" s="183">
        <f>L387</f>
        <v>0</v>
      </c>
      <c r="AM387" s="183">
        <f>Q387</f>
        <v>0</v>
      </c>
      <c r="AN387" s="183">
        <f>V387</f>
        <v>0</v>
      </c>
      <c r="AO387" s="183">
        <f>AA387</f>
        <v>0</v>
      </c>
      <c r="AP387" s="183">
        <f>L387+Q387+V387+AA387</f>
        <v>0</v>
      </c>
      <c r="AR387" s="181"/>
      <c r="AS387" s="2" t="str">
        <f>VLOOKUP(F387,$AR$7:$AS$11,2)</f>
        <v>&lt; 95</v>
      </c>
      <c r="AT387" s="46">
        <f>VLOOKUP(F387,$AR$7:$AT$11,3)</f>
        <v>1</v>
      </c>
      <c r="AU387" s="184"/>
      <c r="AW387" s="184"/>
      <c r="AY387" s="270">
        <f>H387</f>
        <v>0</v>
      </c>
      <c r="AZ387" s="270">
        <f>N387+S387+X387+AC387</f>
        <v>0</v>
      </c>
    </row>
    <row r="388" spans="3:52" x14ac:dyDescent="0.2">
      <c r="I388" s="433"/>
    </row>
    <row r="389" spans="3:52" x14ac:dyDescent="0.2">
      <c r="I389" s="433"/>
    </row>
    <row r="390" spans="3:52" x14ac:dyDescent="0.2">
      <c r="I390" s="433"/>
    </row>
    <row r="391" spans="3:52" x14ac:dyDescent="0.2">
      <c r="I391" s="433"/>
    </row>
    <row r="392" spans="3:52" x14ac:dyDescent="0.2">
      <c r="I392" s="433"/>
    </row>
    <row r="393" spans="3:52" x14ac:dyDescent="0.2">
      <c r="I393" s="433"/>
    </row>
    <row r="394" spans="3:52" x14ac:dyDescent="0.2">
      <c r="I394" s="433"/>
    </row>
    <row r="395" spans="3:52" x14ac:dyDescent="0.2">
      <c r="I395" s="433"/>
    </row>
    <row r="396" spans="3:52" x14ac:dyDescent="0.2">
      <c r="I396" s="433"/>
    </row>
    <row r="397" spans="3:52" x14ac:dyDescent="0.2">
      <c r="I397" s="433"/>
    </row>
    <row r="398" spans="3:52" x14ac:dyDescent="0.2">
      <c r="I398" s="433"/>
    </row>
    <row r="399" spans="3:52" x14ac:dyDescent="0.2">
      <c r="I399" s="433"/>
    </row>
    <row r="400" spans="3:52" x14ac:dyDescent="0.2">
      <c r="I400" s="433"/>
    </row>
    <row r="401" spans="9:9" x14ac:dyDescent="0.2">
      <c r="I401" s="433"/>
    </row>
    <row r="402" spans="9:9" x14ac:dyDescent="0.2">
      <c r="I402" s="433"/>
    </row>
    <row r="403" spans="9:9" x14ac:dyDescent="0.2">
      <c r="I403" s="433"/>
    </row>
    <row r="404" spans="9:9" x14ac:dyDescent="0.2">
      <c r="I404" s="433"/>
    </row>
    <row r="405" spans="9:9" x14ac:dyDescent="0.2">
      <c r="I405" s="433"/>
    </row>
    <row r="406" spans="9:9" x14ac:dyDescent="0.2">
      <c r="I406" s="433"/>
    </row>
    <row r="407" spans="9:9" x14ac:dyDescent="0.2">
      <c r="I407" s="433"/>
    </row>
    <row r="408" spans="9:9" x14ac:dyDescent="0.2">
      <c r="I408" s="433"/>
    </row>
    <row r="409" spans="9:9" x14ac:dyDescent="0.2">
      <c r="I409" s="433"/>
    </row>
    <row r="410" spans="9:9" x14ac:dyDescent="0.2">
      <c r="I410" s="433"/>
    </row>
    <row r="411" spans="9:9" x14ac:dyDescent="0.2">
      <c r="I411" s="433"/>
    </row>
    <row r="412" spans="9:9" x14ac:dyDescent="0.2">
      <c r="I412" s="433"/>
    </row>
    <row r="413" spans="9:9" x14ac:dyDescent="0.2">
      <c r="I413" s="433"/>
    </row>
    <row r="414" spans="9:9" x14ac:dyDescent="0.2">
      <c r="I414" s="433"/>
    </row>
    <row r="415" spans="9:9" x14ac:dyDescent="0.2">
      <c r="I415" s="433"/>
    </row>
    <row r="416" spans="9:9" x14ac:dyDescent="0.2">
      <c r="I416" s="433"/>
    </row>
    <row r="417" spans="9:9" x14ac:dyDescent="0.2">
      <c r="I417" s="433"/>
    </row>
    <row r="418" spans="9:9" x14ac:dyDescent="0.2">
      <c r="I418" s="433"/>
    </row>
    <row r="419" spans="9:9" x14ac:dyDescent="0.2">
      <c r="I419" s="433"/>
    </row>
    <row r="420" spans="9:9" x14ac:dyDescent="0.2">
      <c r="I420" s="433"/>
    </row>
    <row r="421" spans="9:9" x14ac:dyDescent="0.2">
      <c r="I421" s="433"/>
    </row>
    <row r="422" spans="9:9" x14ac:dyDescent="0.2">
      <c r="I422" s="433"/>
    </row>
    <row r="423" spans="9:9" x14ac:dyDescent="0.2">
      <c r="I423" s="433"/>
    </row>
    <row r="424" spans="9:9" x14ac:dyDescent="0.2">
      <c r="I424" s="433"/>
    </row>
    <row r="425" spans="9:9" x14ac:dyDescent="0.2">
      <c r="I425" s="433"/>
    </row>
    <row r="426" spans="9:9" x14ac:dyDescent="0.2">
      <c r="I426" s="433"/>
    </row>
    <row r="427" spans="9:9" x14ac:dyDescent="0.2">
      <c r="I427" s="433"/>
    </row>
    <row r="428" spans="9:9" x14ac:dyDescent="0.2">
      <c r="I428" s="433"/>
    </row>
    <row r="429" spans="9:9" x14ac:dyDescent="0.2">
      <c r="I429" s="433"/>
    </row>
    <row r="430" spans="9:9" x14ac:dyDescent="0.2">
      <c r="I430" s="433"/>
    </row>
    <row r="431" spans="9:9" x14ac:dyDescent="0.2">
      <c r="I431" s="433"/>
    </row>
    <row r="432" spans="9:9" x14ac:dyDescent="0.2">
      <c r="I432" s="433"/>
    </row>
    <row r="433" spans="9:9" x14ac:dyDescent="0.2">
      <c r="I433" s="433"/>
    </row>
    <row r="434" spans="9:9" x14ac:dyDescent="0.2">
      <c r="I434" s="433"/>
    </row>
    <row r="435" spans="9:9" x14ac:dyDescent="0.2">
      <c r="I435" s="433"/>
    </row>
    <row r="436" spans="9:9" x14ac:dyDescent="0.2">
      <c r="I436" s="433"/>
    </row>
    <row r="437" spans="9:9" x14ac:dyDescent="0.2">
      <c r="I437" s="433"/>
    </row>
    <row r="438" spans="9:9" x14ac:dyDescent="0.2">
      <c r="I438" s="433"/>
    </row>
    <row r="439" spans="9:9" x14ac:dyDescent="0.2">
      <c r="I439" s="433"/>
    </row>
    <row r="440" spans="9:9" x14ac:dyDescent="0.2">
      <c r="I440" s="433"/>
    </row>
    <row r="441" spans="9:9" x14ac:dyDescent="0.2">
      <c r="I441" s="433"/>
    </row>
    <row r="442" spans="9:9" x14ac:dyDescent="0.2">
      <c r="I442" s="433"/>
    </row>
    <row r="443" spans="9:9" x14ac:dyDescent="0.2">
      <c r="I443" s="433"/>
    </row>
    <row r="444" spans="9:9" x14ac:dyDescent="0.2">
      <c r="I444" s="433"/>
    </row>
    <row r="445" spans="9:9" x14ac:dyDescent="0.2">
      <c r="I445" s="433"/>
    </row>
    <row r="446" spans="9:9" x14ac:dyDescent="0.2">
      <c r="I446" s="433"/>
    </row>
    <row r="447" spans="9:9" x14ac:dyDescent="0.2">
      <c r="I447" s="433"/>
    </row>
    <row r="448" spans="9:9" x14ac:dyDescent="0.2">
      <c r="I448" s="433"/>
    </row>
    <row r="449" spans="9:9" x14ac:dyDescent="0.2">
      <c r="I449" s="433"/>
    </row>
    <row r="450" spans="9:9" x14ac:dyDescent="0.2">
      <c r="I450" s="433"/>
    </row>
    <row r="451" spans="9:9" x14ac:dyDescent="0.2">
      <c r="I451" s="433"/>
    </row>
    <row r="452" spans="9:9" x14ac:dyDescent="0.2">
      <c r="I452" s="433"/>
    </row>
    <row r="453" spans="9:9" x14ac:dyDescent="0.2">
      <c r="I453" s="433"/>
    </row>
    <row r="454" spans="9:9" x14ac:dyDescent="0.2">
      <c r="I454" s="433"/>
    </row>
    <row r="455" spans="9:9" x14ac:dyDescent="0.2">
      <c r="I455" s="433"/>
    </row>
    <row r="456" spans="9:9" x14ac:dyDescent="0.2">
      <c r="I456" s="433"/>
    </row>
    <row r="457" spans="9:9" x14ac:dyDescent="0.2">
      <c r="I457" s="433"/>
    </row>
    <row r="458" spans="9:9" x14ac:dyDescent="0.2">
      <c r="I458" s="433"/>
    </row>
    <row r="459" spans="9:9" x14ac:dyDescent="0.2">
      <c r="I459" s="433"/>
    </row>
    <row r="460" spans="9:9" x14ac:dyDescent="0.2">
      <c r="I460" s="433"/>
    </row>
    <row r="461" spans="9:9" x14ac:dyDescent="0.2">
      <c r="I461" s="433"/>
    </row>
    <row r="462" spans="9:9" x14ac:dyDescent="0.2">
      <c r="I462" s="433"/>
    </row>
    <row r="463" spans="9:9" x14ac:dyDescent="0.2">
      <c r="I463" s="433"/>
    </row>
    <row r="464" spans="9:9" x14ac:dyDescent="0.2">
      <c r="I464" s="433"/>
    </row>
    <row r="465" spans="9:9" x14ac:dyDescent="0.2">
      <c r="I465" s="433"/>
    </row>
    <row r="466" spans="9:9" x14ac:dyDescent="0.2">
      <c r="I466" s="433"/>
    </row>
    <row r="467" spans="9:9" x14ac:dyDescent="0.2">
      <c r="I467" s="433"/>
    </row>
    <row r="468" spans="9:9" x14ac:dyDescent="0.2">
      <c r="I468" s="433"/>
    </row>
    <row r="469" spans="9:9" x14ac:dyDescent="0.2">
      <c r="I469" s="433"/>
    </row>
    <row r="470" spans="9:9" x14ac:dyDescent="0.2">
      <c r="I470" s="433"/>
    </row>
    <row r="471" spans="9:9" x14ac:dyDescent="0.2">
      <c r="I471" s="433"/>
    </row>
    <row r="472" spans="9:9" x14ac:dyDescent="0.2">
      <c r="I472" s="433"/>
    </row>
    <row r="473" spans="9:9" x14ac:dyDescent="0.2">
      <c r="I473" s="433"/>
    </row>
    <row r="474" spans="9:9" x14ac:dyDescent="0.2">
      <c r="I474" s="433"/>
    </row>
    <row r="475" spans="9:9" x14ac:dyDescent="0.2">
      <c r="I475" s="433"/>
    </row>
    <row r="476" spans="9:9" x14ac:dyDescent="0.2">
      <c r="I476" s="433"/>
    </row>
    <row r="477" spans="9:9" x14ac:dyDescent="0.2">
      <c r="I477" s="433"/>
    </row>
    <row r="478" spans="9:9" x14ac:dyDescent="0.2">
      <c r="I478" s="433"/>
    </row>
    <row r="479" spans="9:9" x14ac:dyDescent="0.2">
      <c r="I479" s="433"/>
    </row>
    <row r="480" spans="9:9" x14ac:dyDescent="0.2">
      <c r="I480" s="433"/>
    </row>
    <row r="481" spans="9:9" x14ac:dyDescent="0.2">
      <c r="I481" s="433"/>
    </row>
    <row r="482" spans="9:9" x14ac:dyDescent="0.2">
      <c r="I482" s="433"/>
    </row>
    <row r="483" spans="9:9" x14ac:dyDescent="0.2">
      <c r="I483" s="433"/>
    </row>
    <row r="484" spans="9:9" x14ac:dyDescent="0.2">
      <c r="I484" s="433"/>
    </row>
    <row r="485" spans="9:9" x14ac:dyDescent="0.2">
      <c r="I485" s="433"/>
    </row>
    <row r="486" spans="9:9" x14ac:dyDescent="0.2">
      <c r="I486" s="433"/>
    </row>
    <row r="487" spans="9:9" x14ac:dyDescent="0.2">
      <c r="I487" s="433"/>
    </row>
    <row r="488" spans="9:9" x14ac:dyDescent="0.2">
      <c r="I488" s="433"/>
    </row>
    <row r="489" spans="9:9" x14ac:dyDescent="0.2">
      <c r="I489" s="433"/>
    </row>
    <row r="490" spans="9:9" x14ac:dyDescent="0.2">
      <c r="I490" s="433"/>
    </row>
    <row r="491" spans="9:9" x14ac:dyDescent="0.2">
      <c r="I491" s="433"/>
    </row>
    <row r="492" spans="9:9" x14ac:dyDescent="0.2">
      <c r="I492" s="433"/>
    </row>
    <row r="493" spans="9:9" x14ac:dyDescent="0.2">
      <c r="I493" s="433"/>
    </row>
    <row r="494" spans="9:9" x14ac:dyDescent="0.2">
      <c r="I494" s="433"/>
    </row>
    <row r="495" spans="9:9" x14ac:dyDescent="0.2">
      <c r="I495" s="433"/>
    </row>
    <row r="496" spans="9:9" x14ac:dyDescent="0.2">
      <c r="I496" s="433"/>
    </row>
    <row r="497" spans="9:9" x14ac:dyDescent="0.2">
      <c r="I497" s="433"/>
    </row>
    <row r="498" spans="9:9" x14ac:dyDescent="0.2">
      <c r="I498" s="433"/>
    </row>
    <row r="499" spans="9:9" x14ac:dyDescent="0.2">
      <c r="I499" s="433"/>
    </row>
    <row r="500" spans="9:9" x14ac:dyDescent="0.2">
      <c r="I500" s="433"/>
    </row>
    <row r="501" spans="9:9" x14ac:dyDescent="0.2">
      <c r="I501" s="433"/>
    </row>
    <row r="502" spans="9:9" x14ac:dyDescent="0.2">
      <c r="I502" s="433"/>
    </row>
    <row r="503" spans="9:9" x14ac:dyDescent="0.2">
      <c r="I503" s="433"/>
    </row>
    <row r="504" spans="9:9" x14ac:dyDescent="0.2">
      <c r="I504" s="433"/>
    </row>
    <row r="505" spans="9:9" x14ac:dyDescent="0.2">
      <c r="I505" s="433"/>
    </row>
    <row r="506" spans="9:9" x14ac:dyDescent="0.2">
      <c r="I506" s="433"/>
    </row>
    <row r="507" spans="9:9" x14ac:dyDescent="0.2">
      <c r="I507" s="433"/>
    </row>
    <row r="508" spans="9:9" x14ac:dyDescent="0.2">
      <c r="I508" s="433"/>
    </row>
    <row r="509" spans="9:9" x14ac:dyDescent="0.2">
      <c r="I509" s="433"/>
    </row>
    <row r="510" spans="9:9" x14ac:dyDescent="0.2">
      <c r="I510" s="433"/>
    </row>
    <row r="511" spans="9:9" x14ac:dyDescent="0.2">
      <c r="I511" s="433"/>
    </row>
    <row r="512" spans="9:9" x14ac:dyDescent="0.2">
      <c r="I512" s="433"/>
    </row>
    <row r="513" spans="9:9" x14ac:dyDescent="0.2">
      <c r="I513" s="433"/>
    </row>
    <row r="514" spans="9:9" x14ac:dyDescent="0.2">
      <c r="I514" s="433"/>
    </row>
    <row r="515" spans="9:9" x14ac:dyDescent="0.2">
      <c r="I515" s="433"/>
    </row>
    <row r="516" spans="9:9" x14ac:dyDescent="0.2">
      <c r="I516" s="433"/>
    </row>
    <row r="517" spans="9:9" x14ac:dyDescent="0.2">
      <c r="I517" s="433"/>
    </row>
    <row r="518" spans="9:9" x14ac:dyDescent="0.2">
      <c r="I518" s="433"/>
    </row>
    <row r="519" spans="9:9" x14ac:dyDescent="0.2">
      <c r="I519" s="433"/>
    </row>
    <row r="520" spans="9:9" x14ac:dyDescent="0.2">
      <c r="I520" s="433"/>
    </row>
    <row r="521" spans="9:9" x14ac:dyDescent="0.2">
      <c r="I521" s="433"/>
    </row>
    <row r="522" spans="9:9" x14ac:dyDescent="0.2">
      <c r="I522" s="433"/>
    </row>
    <row r="523" spans="9:9" x14ac:dyDescent="0.2">
      <c r="I523" s="433"/>
    </row>
    <row r="524" spans="9:9" x14ac:dyDescent="0.2">
      <c r="I524" s="433"/>
    </row>
    <row r="525" spans="9:9" x14ac:dyDescent="0.2">
      <c r="I525" s="433"/>
    </row>
    <row r="526" spans="9:9" x14ac:dyDescent="0.2">
      <c r="I526" s="433"/>
    </row>
    <row r="527" spans="9:9" x14ac:dyDescent="0.2">
      <c r="I527" s="433"/>
    </row>
    <row r="528" spans="9:9" x14ac:dyDescent="0.2">
      <c r="I528" s="433"/>
    </row>
    <row r="529" spans="9:9" x14ac:dyDescent="0.2">
      <c r="I529" s="433"/>
    </row>
    <row r="530" spans="9:9" x14ac:dyDescent="0.2">
      <c r="I530" s="433"/>
    </row>
    <row r="531" spans="9:9" x14ac:dyDescent="0.2">
      <c r="I531" s="433"/>
    </row>
    <row r="532" spans="9:9" x14ac:dyDescent="0.2">
      <c r="I532" s="433"/>
    </row>
    <row r="533" spans="9:9" x14ac:dyDescent="0.2">
      <c r="I533" s="433"/>
    </row>
    <row r="534" spans="9:9" x14ac:dyDescent="0.2">
      <c r="I534" s="433"/>
    </row>
    <row r="535" spans="9:9" x14ac:dyDescent="0.2">
      <c r="I535" s="433"/>
    </row>
    <row r="536" spans="9:9" x14ac:dyDescent="0.2">
      <c r="I536" s="433"/>
    </row>
    <row r="537" spans="9:9" x14ac:dyDescent="0.2">
      <c r="I537" s="433"/>
    </row>
    <row r="538" spans="9:9" x14ac:dyDescent="0.2">
      <c r="I538" s="433"/>
    </row>
    <row r="539" spans="9:9" x14ac:dyDescent="0.2">
      <c r="I539" s="433"/>
    </row>
    <row r="540" spans="9:9" x14ac:dyDescent="0.2">
      <c r="I540" s="433"/>
    </row>
    <row r="541" spans="9:9" x14ac:dyDescent="0.2">
      <c r="I541" s="433"/>
    </row>
    <row r="542" spans="9:9" x14ac:dyDescent="0.2">
      <c r="I542" s="433"/>
    </row>
    <row r="543" spans="9:9" x14ac:dyDescent="0.2">
      <c r="I543" s="433"/>
    </row>
    <row r="544" spans="9:9" x14ac:dyDescent="0.2">
      <c r="I544" s="433"/>
    </row>
    <row r="545" spans="9:9" x14ac:dyDescent="0.2">
      <c r="I545" s="433"/>
    </row>
    <row r="546" spans="9:9" x14ac:dyDescent="0.2">
      <c r="I546" s="433"/>
    </row>
    <row r="547" spans="9:9" x14ac:dyDescent="0.2">
      <c r="I547" s="433"/>
    </row>
    <row r="548" spans="9:9" x14ac:dyDescent="0.2">
      <c r="I548" s="433"/>
    </row>
    <row r="549" spans="9:9" x14ac:dyDescent="0.2">
      <c r="I549" s="433"/>
    </row>
    <row r="550" spans="9:9" x14ac:dyDescent="0.2">
      <c r="I550" s="433"/>
    </row>
    <row r="551" spans="9:9" x14ac:dyDescent="0.2">
      <c r="I551" s="433"/>
    </row>
    <row r="552" spans="9:9" x14ac:dyDescent="0.2">
      <c r="I552" s="433"/>
    </row>
    <row r="553" spans="9:9" x14ac:dyDescent="0.2">
      <c r="I553" s="433"/>
    </row>
    <row r="554" spans="9:9" x14ac:dyDescent="0.2">
      <c r="I554" s="433"/>
    </row>
    <row r="555" spans="9:9" x14ac:dyDescent="0.2">
      <c r="I555" s="433"/>
    </row>
    <row r="556" spans="9:9" x14ac:dyDescent="0.2">
      <c r="I556" s="433"/>
    </row>
    <row r="557" spans="9:9" x14ac:dyDescent="0.2">
      <c r="I557" s="433"/>
    </row>
    <row r="558" spans="9:9" x14ac:dyDescent="0.2">
      <c r="I558" s="433"/>
    </row>
    <row r="559" spans="9:9" x14ac:dyDescent="0.2">
      <c r="I559" s="433"/>
    </row>
    <row r="560" spans="9:9" x14ac:dyDescent="0.2">
      <c r="I560" s="433"/>
    </row>
    <row r="561" spans="9:9" x14ac:dyDescent="0.2">
      <c r="I561" s="433"/>
    </row>
    <row r="562" spans="9:9" x14ac:dyDescent="0.2">
      <c r="I562" s="433"/>
    </row>
    <row r="563" spans="9:9" x14ac:dyDescent="0.2">
      <c r="I563" s="433"/>
    </row>
    <row r="564" spans="9:9" x14ac:dyDescent="0.2">
      <c r="I564" s="433"/>
    </row>
    <row r="565" spans="9:9" x14ac:dyDescent="0.2">
      <c r="I565" s="433"/>
    </row>
    <row r="566" spans="9:9" x14ac:dyDescent="0.2">
      <c r="I566" s="433"/>
    </row>
    <row r="567" spans="9:9" x14ac:dyDescent="0.2">
      <c r="I567" s="433"/>
    </row>
    <row r="568" spans="9:9" x14ac:dyDescent="0.2">
      <c r="I568" s="433"/>
    </row>
    <row r="569" spans="9:9" x14ac:dyDescent="0.2">
      <c r="I569" s="433"/>
    </row>
    <row r="570" spans="9:9" x14ac:dyDescent="0.2">
      <c r="I570" s="433"/>
    </row>
    <row r="571" spans="9:9" x14ac:dyDescent="0.2">
      <c r="I571" s="433"/>
    </row>
    <row r="572" spans="9:9" x14ac:dyDescent="0.2">
      <c r="I572" s="433"/>
    </row>
    <row r="573" spans="9:9" x14ac:dyDescent="0.2">
      <c r="I573" s="433"/>
    </row>
    <row r="574" spans="9:9" x14ac:dyDescent="0.2">
      <c r="I574" s="433"/>
    </row>
    <row r="575" spans="9:9" x14ac:dyDescent="0.2">
      <c r="I575" s="433"/>
    </row>
    <row r="576" spans="9:9" x14ac:dyDescent="0.2">
      <c r="I576" s="433"/>
    </row>
    <row r="577" spans="9:9" x14ac:dyDescent="0.2">
      <c r="I577" s="433"/>
    </row>
    <row r="578" spans="9:9" x14ac:dyDescent="0.2">
      <c r="I578" s="433"/>
    </row>
    <row r="579" spans="9:9" x14ac:dyDescent="0.2">
      <c r="I579" s="433"/>
    </row>
    <row r="580" spans="9:9" x14ac:dyDescent="0.2">
      <c r="I580" s="433"/>
    </row>
    <row r="581" spans="9:9" x14ac:dyDescent="0.2">
      <c r="I581" s="433"/>
    </row>
    <row r="582" spans="9:9" x14ac:dyDescent="0.2">
      <c r="I582" s="433"/>
    </row>
    <row r="583" spans="9:9" x14ac:dyDescent="0.2">
      <c r="I583" s="433"/>
    </row>
    <row r="584" spans="9:9" x14ac:dyDescent="0.2">
      <c r="I584" s="433"/>
    </row>
    <row r="585" spans="9:9" x14ac:dyDescent="0.2">
      <c r="I585" s="433"/>
    </row>
    <row r="586" spans="9:9" x14ac:dyDescent="0.2">
      <c r="I586" s="433"/>
    </row>
    <row r="587" spans="9:9" x14ac:dyDescent="0.2">
      <c r="I587" s="433"/>
    </row>
    <row r="588" spans="9:9" x14ac:dyDescent="0.2">
      <c r="I588" s="433"/>
    </row>
    <row r="589" spans="9:9" x14ac:dyDescent="0.2">
      <c r="I589" s="433"/>
    </row>
    <row r="590" spans="9:9" x14ac:dyDescent="0.2">
      <c r="I590" s="433"/>
    </row>
    <row r="591" spans="9:9" x14ac:dyDescent="0.2">
      <c r="I591" s="433"/>
    </row>
    <row r="592" spans="9:9" x14ac:dyDescent="0.2">
      <c r="I592" s="433"/>
    </row>
    <row r="593" spans="9:9" x14ac:dyDescent="0.2">
      <c r="I593" s="433"/>
    </row>
    <row r="594" spans="9:9" x14ac:dyDescent="0.2">
      <c r="I594" s="433"/>
    </row>
    <row r="595" spans="9:9" x14ac:dyDescent="0.2">
      <c r="I595" s="433"/>
    </row>
    <row r="596" spans="9:9" x14ac:dyDescent="0.2">
      <c r="I596" s="433"/>
    </row>
    <row r="597" spans="9:9" x14ac:dyDescent="0.2">
      <c r="I597" s="433"/>
    </row>
    <row r="598" spans="9:9" x14ac:dyDescent="0.2">
      <c r="I598" s="433"/>
    </row>
    <row r="599" spans="9:9" x14ac:dyDescent="0.2">
      <c r="I599" s="433"/>
    </row>
    <row r="600" spans="9:9" x14ac:dyDescent="0.2">
      <c r="I600" s="433"/>
    </row>
    <row r="601" spans="9:9" x14ac:dyDescent="0.2">
      <c r="I601" s="433"/>
    </row>
    <row r="602" spans="9:9" x14ac:dyDescent="0.2">
      <c r="I602" s="433"/>
    </row>
    <row r="603" spans="9:9" x14ac:dyDescent="0.2">
      <c r="I603" s="433"/>
    </row>
    <row r="604" spans="9:9" x14ac:dyDescent="0.2">
      <c r="I604" s="433"/>
    </row>
    <row r="605" spans="9:9" x14ac:dyDescent="0.2">
      <c r="I605" s="433"/>
    </row>
    <row r="606" spans="9:9" x14ac:dyDescent="0.2">
      <c r="I606" s="433"/>
    </row>
    <row r="607" spans="9:9" x14ac:dyDescent="0.2">
      <c r="I607" s="433"/>
    </row>
    <row r="608" spans="9:9" x14ac:dyDescent="0.2">
      <c r="I608" s="433"/>
    </row>
    <row r="609" spans="9:9" x14ac:dyDescent="0.2">
      <c r="I609" s="433"/>
    </row>
    <row r="610" spans="9:9" x14ac:dyDescent="0.2">
      <c r="I610" s="433"/>
    </row>
    <row r="611" spans="9:9" x14ac:dyDescent="0.2">
      <c r="I611" s="433"/>
    </row>
    <row r="612" spans="9:9" x14ac:dyDescent="0.2">
      <c r="I612" s="433"/>
    </row>
    <row r="613" spans="9:9" x14ac:dyDescent="0.2">
      <c r="I613" s="433"/>
    </row>
    <row r="614" spans="9:9" x14ac:dyDescent="0.2">
      <c r="I614" s="433"/>
    </row>
    <row r="615" spans="9:9" x14ac:dyDescent="0.2">
      <c r="I615" s="433"/>
    </row>
    <row r="616" spans="9:9" x14ac:dyDescent="0.2">
      <c r="I616" s="433"/>
    </row>
    <row r="617" spans="9:9" x14ac:dyDescent="0.2">
      <c r="I617" s="433"/>
    </row>
    <row r="618" spans="9:9" x14ac:dyDescent="0.2">
      <c r="I618" s="433"/>
    </row>
    <row r="619" spans="9:9" x14ac:dyDescent="0.2">
      <c r="I619" s="433"/>
    </row>
    <row r="620" spans="9:9" x14ac:dyDescent="0.2">
      <c r="I620" s="433"/>
    </row>
    <row r="621" spans="9:9" x14ac:dyDescent="0.2">
      <c r="I621" s="433"/>
    </row>
    <row r="622" spans="9:9" x14ac:dyDescent="0.2">
      <c r="I622" s="433"/>
    </row>
    <row r="623" spans="9:9" x14ac:dyDescent="0.2">
      <c r="I623" s="433"/>
    </row>
    <row r="624" spans="9:9" x14ac:dyDescent="0.2">
      <c r="I624" s="433"/>
    </row>
    <row r="625" spans="9:9" x14ac:dyDescent="0.2">
      <c r="I625" s="433"/>
    </row>
    <row r="626" spans="9:9" x14ac:dyDescent="0.2">
      <c r="I626" s="433"/>
    </row>
    <row r="627" spans="9:9" x14ac:dyDescent="0.2">
      <c r="I627" s="433"/>
    </row>
    <row r="628" spans="9:9" x14ac:dyDescent="0.2">
      <c r="I628" s="433"/>
    </row>
    <row r="629" spans="9:9" x14ac:dyDescent="0.2">
      <c r="I629" s="433"/>
    </row>
    <row r="630" spans="9:9" x14ac:dyDescent="0.2">
      <c r="I630" s="433"/>
    </row>
    <row r="631" spans="9:9" x14ac:dyDescent="0.2">
      <c r="I631" s="433"/>
    </row>
    <row r="632" spans="9:9" x14ac:dyDescent="0.2">
      <c r="I632" s="433"/>
    </row>
    <row r="633" spans="9:9" x14ac:dyDescent="0.2">
      <c r="I633" s="433"/>
    </row>
    <row r="634" spans="9:9" x14ac:dyDescent="0.2">
      <c r="I634" s="433"/>
    </row>
    <row r="635" spans="9:9" x14ac:dyDescent="0.2">
      <c r="I635" s="433"/>
    </row>
    <row r="636" spans="9:9" x14ac:dyDescent="0.2">
      <c r="I636" s="433"/>
    </row>
    <row r="637" spans="9:9" x14ac:dyDescent="0.2">
      <c r="I637" s="433"/>
    </row>
    <row r="638" spans="9:9" x14ac:dyDescent="0.2">
      <c r="I638" s="433"/>
    </row>
    <row r="639" spans="9:9" x14ac:dyDescent="0.2">
      <c r="I639" s="433"/>
    </row>
    <row r="640" spans="9:9" x14ac:dyDescent="0.2">
      <c r="I640" s="433"/>
    </row>
    <row r="641" spans="9:9" x14ac:dyDescent="0.2">
      <c r="I641" s="433"/>
    </row>
    <row r="642" spans="9:9" x14ac:dyDescent="0.2">
      <c r="I642" s="433"/>
    </row>
    <row r="643" spans="9:9" x14ac:dyDescent="0.2">
      <c r="I643" s="433"/>
    </row>
    <row r="644" spans="9:9" x14ac:dyDescent="0.2">
      <c r="I644" s="433"/>
    </row>
    <row r="645" spans="9:9" x14ac:dyDescent="0.2">
      <c r="I645" s="433"/>
    </row>
    <row r="646" spans="9:9" x14ac:dyDescent="0.2">
      <c r="I646" s="433"/>
    </row>
    <row r="647" spans="9:9" x14ac:dyDescent="0.2">
      <c r="I647" s="433"/>
    </row>
    <row r="648" spans="9:9" x14ac:dyDescent="0.2">
      <c r="I648" s="433"/>
    </row>
    <row r="649" spans="9:9" x14ac:dyDescent="0.2">
      <c r="I649" s="433"/>
    </row>
    <row r="650" spans="9:9" x14ac:dyDescent="0.2">
      <c r="I650" s="433"/>
    </row>
    <row r="651" spans="9:9" x14ac:dyDescent="0.2">
      <c r="I651" s="433"/>
    </row>
    <row r="652" spans="9:9" x14ac:dyDescent="0.2">
      <c r="I652" s="433"/>
    </row>
    <row r="653" spans="9:9" x14ac:dyDescent="0.2">
      <c r="I653" s="433"/>
    </row>
    <row r="654" spans="9:9" x14ac:dyDescent="0.2">
      <c r="I654" s="433"/>
    </row>
    <row r="655" spans="9:9" x14ac:dyDescent="0.2">
      <c r="I655" s="433"/>
    </row>
    <row r="656" spans="9:9" x14ac:dyDescent="0.2">
      <c r="I656" s="433"/>
    </row>
    <row r="657" spans="9:9" x14ac:dyDescent="0.2">
      <c r="I657" s="433"/>
    </row>
    <row r="658" spans="9:9" x14ac:dyDescent="0.2">
      <c r="I658" s="433"/>
    </row>
    <row r="659" spans="9:9" x14ac:dyDescent="0.2">
      <c r="I659" s="433"/>
    </row>
    <row r="660" spans="9:9" x14ac:dyDescent="0.2">
      <c r="I660" s="433"/>
    </row>
    <row r="661" spans="9:9" x14ac:dyDescent="0.2">
      <c r="I661" s="433"/>
    </row>
    <row r="662" spans="9:9" x14ac:dyDescent="0.2">
      <c r="I662" s="433"/>
    </row>
    <row r="663" spans="9:9" x14ac:dyDescent="0.2">
      <c r="I663" s="433"/>
    </row>
    <row r="664" spans="9:9" x14ac:dyDescent="0.2">
      <c r="I664" s="433"/>
    </row>
    <row r="665" spans="9:9" x14ac:dyDescent="0.2">
      <c r="I665" s="433"/>
    </row>
    <row r="666" spans="9:9" x14ac:dyDescent="0.2">
      <c r="I666" s="433"/>
    </row>
    <row r="667" spans="9:9" x14ac:dyDescent="0.2">
      <c r="I667" s="433"/>
    </row>
    <row r="668" spans="9:9" x14ac:dyDescent="0.2">
      <c r="I668" s="433"/>
    </row>
    <row r="669" spans="9:9" x14ac:dyDescent="0.2">
      <c r="I669" s="433"/>
    </row>
    <row r="670" spans="9:9" x14ac:dyDescent="0.2">
      <c r="I670" s="433"/>
    </row>
    <row r="671" spans="9:9" x14ac:dyDescent="0.2">
      <c r="I671" s="433"/>
    </row>
    <row r="672" spans="9:9" x14ac:dyDescent="0.2">
      <c r="I672" s="433"/>
    </row>
    <row r="673" spans="9:9" x14ac:dyDescent="0.2">
      <c r="I673" s="433"/>
    </row>
    <row r="674" spans="9:9" x14ac:dyDescent="0.2">
      <c r="I674" s="433"/>
    </row>
    <row r="675" spans="9:9" x14ac:dyDescent="0.2">
      <c r="I675" s="433"/>
    </row>
    <row r="676" spans="9:9" x14ac:dyDescent="0.2">
      <c r="I676" s="433"/>
    </row>
    <row r="677" spans="9:9" x14ac:dyDescent="0.2">
      <c r="I677" s="433"/>
    </row>
    <row r="678" spans="9:9" x14ac:dyDescent="0.2">
      <c r="I678" s="433"/>
    </row>
    <row r="679" spans="9:9" x14ac:dyDescent="0.2">
      <c r="I679" s="433"/>
    </row>
    <row r="680" spans="9:9" x14ac:dyDescent="0.2">
      <c r="I680" s="433"/>
    </row>
    <row r="681" spans="9:9" x14ac:dyDescent="0.2">
      <c r="I681" s="433"/>
    </row>
    <row r="682" spans="9:9" x14ac:dyDescent="0.2">
      <c r="I682" s="433"/>
    </row>
    <row r="683" spans="9:9" x14ac:dyDescent="0.2">
      <c r="I683" s="433"/>
    </row>
  </sheetData>
  <sheetProtection algorithmName="SHA-512" hashValue="wh3z1wZv2LuwsNQ+DX+09QCgRwODIf058OoHdqO8faSWeA6A2mvTsKzO3mtIoA3GDJIX2oP7Cv2iujQBekzeoQ==" saltValue="8s6j4V5BflPVXguTxj1X4Q==" spinCount="100000" sheet="1" objects="1" scenarios="1"/>
  <mergeCells count="61">
    <mergeCell ref="C377:C379"/>
    <mergeCell ref="E4:H4"/>
    <mergeCell ref="C143:C145"/>
    <mergeCell ref="C7:C9"/>
    <mergeCell ref="C41:C43"/>
    <mergeCell ref="C58:C60"/>
    <mergeCell ref="C75:C77"/>
    <mergeCell ref="C293:C295"/>
    <mergeCell ref="C317:C319"/>
    <mergeCell ref="C269:C271"/>
    <mergeCell ref="C365:C367"/>
    <mergeCell ref="C257:C259"/>
    <mergeCell ref="C221:C223"/>
    <mergeCell ref="C92:C94"/>
    <mergeCell ref="C126:C128"/>
    <mergeCell ref="C160:C162"/>
    <mergeCell ref="AL2:AP2"/>
    <mergeCell ref="AE2:AJ2"/>
    <mergeCell ref="C177:C179"/>
    <mergeCell ref="C209:C211"/>
    <mergeCell ref="C109:C111"/>
    <mergeCell ref="J4:AC4"/>
    <mergeCell ref="C24:C26"/>
    <mergeCell ref="G6:H6"/>
    <mergeCell ref="M6:N6"/>
    <mergeCell ref="W6:X6"/>
    <mergeCell ref="AB6:AC6"/>
    <mergeCell ref="R6:S6"/>
    <mergeCell ref="C233:C235"/>
    <mergeCell ref="C353:C355"/>
    <mergeCell ref="C305:C307"/>
    <mergeCell ref="C329:C331"/>
    <mergeCell ref="C341:C343"/>
    <mergeCell ref="C281:C283"/>
    <mergeCell ref="C245:C247"/>
    <mergeCell ref="AY20:AZ20"/>
    <mergeCell ref="AY54:AZ54"/>
    <mergeCell ref="AY71:AZ71"/>
    <mergeCell ref="AY88:AZ88"/>
    <mergeCell ref="AY105:AZ105"/>
    <mergeCell ref="AY122:AZ122"/>
    <mergeCell ref="AY139:AZ139"/>
    <mergeCell ref="AY156:AZ156"/>
    <mergeCell ref="AY173:AZ173"/>
    <mergeCell ref="AY37:AZ37"/>
    <mergeCell ref="AY361:AZ361"/>
    <mergeCell ref="AY373:AZ373"/>
    <mergeCell ref="AY385:AZ385"/>
    <mergeCell ref="AY1:AZ2"/>
    <mergeCell ref="AY289:AZ289"/>
    <mergeCell ref="AY301:AZ301"/>
    <mergeCell ref="AY313:AZ313"/>
    <mergeCell ref="AY325:AZ325"/>
    <mergeCell ref="AY337:AZ337"/>
    <mergeCell ref="AY349:AZ349"/>
    <mergeCell ref="AY217:AZ217"/>
    <mergeCell ref="AY229:AZ229"/>
    <mergeCell ref="AY241:AZ241"/>
    <mergeCell ref="AY253:AZ253"/>
    <mergeCell ref="AY265:AZ265"/>
    <mergeCell ref="AY277:AZ277"/>
  </mergeCells>
  <phoneticPr fontId="0" type="noConversion"/>
  <conditionalFormatting sqref="G7:G400">
    <cfRule type="containsText" dxfId="139" priority="3" operator="containsText" text="no">
      <formula>NOT(ISERROR(SEARCH("no",G7)))</formula>
    </cfRule>
  </conditionalFormatting>
  <conditionalFormatting sqref="H7:H400">
    <cfRule type="cellIs" dxfId="138" priority="4" operator="lessThanOrEqual">
      <formula>0</formula>
    </cfRule>
  </conditionalFormatting>
  <conditionalFormatting sqref="M7:M400 R7:R400 W7:W400 AB7:AB400">
    <cfRule type="containsText" dxfId="137" priority="2" operator="containsText" text="no">
      <formula>NOT(ISERROR(SEARCH("no",M7)))</formula>
    </cfRule>
  </conditionalFormatting>
  <conditionalFormatting sqref="N7:N400 S7:S400 X7:X400 AC7:AC400">
    <cfRule type="cellIs" dxfId="136" priority="1" operator="lessThanOrEqual">
      <formula>0</formula>
    </cfRule>
  </conditionalFormatting>
  <conditionalFormatting sqref="AE4:AQ4 AU4 AW4">
    <cfRule type="cellIs" dxfId="135" priority="544" stopIfTrue="1" operator="notEqual">
      <formula>0</formula>
    </cfRule>
  </conditionalFormatting>
  <conditionalFormatting sqref="AL22 AL56 AL73 AL207 AL219">
    <cfRule type="expression" dxfId="134" priority="539" stopIfTrue="1">
      <formula>AZ22=1</formula>
    </cfRule>
  </conditionalFormatting>
  <conditionalFormatting sqref="AL39">
    <cfRule type="expression" dxfId="133" priority="481" stopIfTrue="1">
      <formula>AZ39=1</formula>
    </cfRule>
  </conditionalFormatting>
  <conditionalFormatting sqref="AL90">
    <cfRule type="expression" dxfId="132" priority="318" stopIfTrue="1">
      <formula>AZ90=1</formula>
    </cfRule>
  </conditionalFormatting>
  <conditionalFormatting sqref="AL107">
    <cfRule type="expression" dxfId="131" priority="307" stopIfTrue="1">
      <formula>AZ107=1</formula>
    </cfRule>
  </conditionalFormatting>
  <conditionalFormatting sqref="AL124">
    <cfRule type="expression" dxfId="130" priority="296" stopIfTrue="1">
      <formula>AZ124=1</formula>
    </cfRule>
  </conditionalFormatting>
  <conditionalFormatting sqref="AL141">
    <cfRule type="expression" dxfId="129" priority="285" stopIfTrue="1">
      <formula>AZ141=1</formula>
    </cfRule>
  </conditionalFormatting>
  <conditionalFormatting sqref="AL158">
    <cfRule type="expression" dxfId="128" priority="274" stopIfTrue="1">
      <formula>AZ158=1</formula>
    </cfRule>
  </conditionalFormatting>
  <conditionalFormatting sqref="AL175">
    <cfRule type="expression" dxfId="127" priority="263" stopIfTrue="1">
      <formula>AZ175=1</formula>
    </cfRule>
  </conditionalFormatting>
  <conditionalFormatting sqref="AL231">
    <cfRule type="expression" dxfId="126" priority="234" stopIfTrue="1">
      <formula>AZ231=1</formula>
    </cfRule>
  </conditionalFormatting>
  <conditionalFormatting sqref="AL243">
    <cfRule type="expression" dxfId="125" priority="217" stopIfTrue="1">
      <formula>AZ243=1</formula>
    </cfRule>
  </conditionalFormatting>
  <conditionalFormatting sqref="AL255">
    <cfRule type="expression" dxfId="124" priority="200" stopIfTrue="1">
      <formula>AZ255=1</formula>
    </cfRule>
  </conditionalFormatting>
  <conditionalFormatting sqref="AL267">
    <cfRule type="expression" dxfId="123" priority="183" stopIfTrue="1">
      <formula>AZ267=1</formula>
    </cfRule>
  </conditionalFormatting>
  <conditionalFormatting sqref="AL279">
    <cfRule type="expression" dxfId="122" priority="166" stopIfTrue="1">
      <formula>AZ279=1</formula>
    </cfRule>
  </conditionalFormatting>
  <conditionalFormatting sqref="AL291">
    <cfRule type="expression" dxfId="121" priority="149" stopIfTrue="1">
      <formula>AZ291=1</formula>
    </cfRule>
  </conditionalFormatting>
  <conditionalFormatting sqref="AL303">
    <cfRule type="expression" dxfId="120" priority="132" stopIfTrue="1">
      <formula>AZ303=1</formula>
    </cfRule>
  </conditionalFormatting>
  <conditionalFormatting sqref="AL315">
    <cfRule type="expression" dxfId="119" priority="115" stopIfTrue="1">
      <formula>AZ315=1</formula>
    </cfRule>
  </conditionalFormatting>
  <conditionalFormatting sqref="AL327">
    <cfRule type="expression" dxfId="118" priority="98" stopIfTrue="1">
      <formula>AZ327=1</formula>
    </cfRule>
  </conditionalFormatting>
  <conditionalFormatting sqref="AL339">
    <cfRule type="expression" dxfId="117" priority="81" stopIfTrue="1">
      <formula>AZ339=1</formula>
    </cfRule>
  </conditionalFormatting>
  <conditionalFormatting sqref="AL351">
    <cfRule type="expression" dxfId="116" priority="64" stopIfTrue="1">
      <formula>AZ351=1</formula>
    </cfRule>
  </conditionalFormatting>
  <conditionalFormatting sqref="AL363">
    <cfRule type="expression" dxfId="115" priority="47" stopIfTrue="1">
      <formula>AZ363=1</formula>
    </cfRule>
  </conditionalFormatting>
  <conditionalFormatting sqref="AL375">
    <cfRule type="expression" dxfId="114" priority="30" stopIfTrue="1">
      <formula>AZ375=1</formula>
    </cfRule>
  </conditionalFormatting>
  <conditionalFormatting sqref="AL387">
    <cfRule type="expression" dxfId="113" priority="13" stopIfTrue="1">
      <formula>AZ387=1</formula>
    </cfRule>
  </conditionalFormatting>
  <conditionalFormatting sqref="AM22 AM56 AM73 AM207 AM219">
    <cfRule type="expression" dxfId="112" priority="541" stopIfTrue="1">
      <formula>AZ22=2</formula>
    </cfRule>
  </conditionalFormatting>
  <conditionalFormatting sqref="AM39">
    <cfRule type="expression" dxfId="111" priority="483" stopIfTrue="1">
      <formula>AZ39=2</formula>
    </cfRule>
  </conditionalFormatting>
  <conditionalFormatting sqref="AM90">
    <cfRule type="expression" dxfId="110" priority="320" stopIfTrue="1">
      <formula>AZ90=2</formula>
    </cfRule>
  </conditionalFormatting>
  <conditionalFormatting sqref="AM107">
    <cfRule type="expression" dxfId="109" priority="309" stopIfTrue="1">
      <formula>AZ107=2</formula>
    </cfRule>
  </conditionalFormatting>
  <conditionalFormatting sqref="AM124">
    <cfRule type="expression" dxfId="108" priority="298" stopIfTrue="1">
      <formula>AZ124=2</formula>
    </cfRule>
  </conditionalFormatting>
  <conditionalFormatting sqref="AM141">
    <cfRule type="expression" dxfId="107" priority="287" stopIfTrue="1">
      <formula>AZ141=2</formula>
    </cfRule>
  </conditionalFormatting>
  <conditionalFormatting sqref="AM158">
    <cfRule type="expression" dxfId="106" priority="276" stopIfTrue="1">
      <formula>AZ158=2</formula>
    </cfRule>
  </conditionalFormatting>
  <conditionalFormatting sqref="AM175">
    <cfRule type="expression" dxfId="105" priority="265" stopIfTrue="1">
      <formula>AZ175=2</formula>
    </cfRule>
  </conditionalFormatting>
  <conditionalFormatting sqref="AM231">
    <cfRule type="expression" dxfId="104" priority="236" stopIfTrue="1">
      <formula>AZ231=2</formula>
    </cfRule>
  </conditionalFormatting>
  <conditionalFormatting sqref="AM243">
    <cfRule type="expression" dxfId="103" priority="219" stopIfTrue="1">
      <formula>AZ243=2</formula>
    </cfRule>
  </conditionalFormatting>
  <conditionalFormatting sqref="AM255">
    <cfRule type="expression" dxfId="102" priority="202" stopIfTrue="1">
      <formula>AZ255=2</formula>
    </cfRule>
  </conditionalFormatting>
  <conditionalFormatting sqref="AM267">
    <cfRule type="expression" dxfId="101" priority="185" stopIfTrue="1">
      <formula>AZ267=2</formula>
    </cfRule>
  </conditionalFormatting>
  <conditionalFormatting sqref="AM279">
    <cfRule type="expression" dxfId="100" priority="168" stopIfTrue="1">
      <formula>AZ279=2</formula>
    </cfRule>
  </conditionalFormatting>
  <conditionalFormatting sqref="AM291">
    <cfRule type="expression" dxfId="99" priority="151" stopIfTrue="1">
      <formula>AZ291=2</formula>
    </cfRule>
  </conditionalFormatting>
  <conditionalFormatting sqref="AM303">
    <cfRule type="expression" dxfId="98" priority="134" stopIfTrue="1">
      <formula>AZ303=2</formula>
    </cfRule>
  </conditionalFormatting>
  <conditionalFormatting sqref="AM315">
    <cfRule type="expression" dxfId="97" priority="117" stopIfTrue="1">
      <formula>AZ315=2</formula>
    </cfRule>
  </conditionalFormatting>
  <conditionalFormatting sqref="AM327">
    <cfRule type="expression" dxfId="96" priority="100" stopIfTrue="1">
      <formula>AZ327=2</formula>
    </cfRule>
  </conditionalFormatting>
  <conditionalFormatting sqref="AM339">
    <cfRule type="expression" dxfId="95" priority="83" stopIfTrue="1">
      <formula>AZ339=2</formula>
    </cfRule>
  </conditionalFormatting>
  <conditionalFormatting sqref="AM351">
    <cfRule type="expression" dxfId="94" priority="66" stopIfTrue="1">
      <formula>AZ351=2</formula>
    </cfRule>
  </conditionalFormatting>
  <conditionalFormatting sqref="AM363">
    <cfRule type="expression" dxfId="93" priority="49" stopIfTrue="1">
      <formula>AZ363=2</formula>
    </cfRule>
  </conditionalFormatting>
  <conditionalFormatting sqref="AM375">
    <cfRule type="expression" dxfId="92" priority="32" stopIfTrue="1">
      <formula>AZ375=2</formula>
    </cfRule>
  </conditionalFormatting>
  <conditionalFormatting sqref="AM387">
    <cfRule type="expression" dxfId="91" priority="15" stopIfTrue="1">
      <formula>AZ387=2</formula>
    </cfRule>
  </conditionalFormatting>
  <conditionalFormatting sqref="AN22 AN56 AN73 AN207 AN219">
    <cfRule type="expression" dxfId="90" priority="540" stopIfTrue="1">
      <formula>AZ22=3</formula>
    </cfRule>
  </conditionalFormatting>
  <conditionalFormatting sqref="AN39">
    <cfRule type="expression" dxfId="89" priority="482" stopIfTrue="1">
      <formula>AZ39=3</formula>
    </cfRule>
  </conditionalFormatting>
  <conditionalFormatting sqref="AN90">
    <cfRule type="expression" dxfId="88" priority="319" stopIfTrue="1">
      <formula>AZ90=3</formula>
    </cfRule>
  </conditionalFormatting>
  <conditionalFormatting sqref="AN107">
    <cfRule type="expression" dxfId="87" priority="308" stopIfTrue="1">
      <formula>AZ107=3</formula>
    </cfRule>
  </conditionalFormatting>
  <conditionalFormatting sqref="AN124">
    <cfRule type="expression" dxfId="86" priority="297" stopIfTrue="1">
      <formula>AZ124=3</formula>
    </cfRule>
  </conditionalFormatting>
  <conditionalFormatting sqref="AN141">
    <cfRule type="expression" dxfId="85" priority="286" stopIfTrue="1">
      <formula>AZ141=3</formula>
    </cfRule>
  </conditionalFormatting>
  <conditionalFormatting sqref="AN158">
    <cfRule type="expression" dxfId="84" priority="275" stopIfTrue="1">
      <formula>AZ158=3</formula>
    </cfRule>
  </conditionalFormatting>
  <conditionalFormatting sqref="AN175">
    <cfRule type="expression" dxfId="83" priority="264" stopIfTrue="1">
      <formula>AZ175=3</formula>
    </cfRule>
  </conditionalFormatting>
  <conditionalFormatting sqref="AN231">
    <cfRule type="expression" dxfId="82" priority="235" stopIfTrue="1">
      <formula>AZ231=3</formula>
    </cfRule>
  </conditionalFormatting>
  <conditionalFormatting sqref="AN243">
    <cfRule type="expression" dxfId="81" priority="218" stopIfTrue="1">
      <formula>AZ243=3</formula>
    </cfRule>
  </conditionalFormatting>
  <conditionalFormatting sqref="AN255">
    <cfRule type="expression" dxfId="80" priority="201" stopIfTrue="1">
      <formula>AZ255=3</formula>
    </cfRule>
  </conditionalFormatting>
  <conditionalFormatting sqref="AN267">
    <cfRule type="expression" dxfId="79" priority="184" stopIfTrue="1">
      <formula>AZ267=3</formula>
    </cfRule>
  </conditionalFormatting>
  <conditionalFormatting sqref="AN279">
    <cfRule type="expression" dxfId="78" priority="167" stopIfTrue="1">
      <formula>AZ279=3</formula>
    </cfRule>
  </conditionalFormatting>
  <conditionalFormatting sqref="AN291">
    <cfRule type="expression" dxfId="77" priority="150" stopIfTrue="1">
      <formula>AZ291=3</formula>
    </cfRule>
  </conditionalFormatting>
  <conditionalFormatting sqref="AN303">
    <cfRule type="expression" dxfId="76" priority="133" stopIfTrue="1">
      <formula>AZ303=3</formula>
    </cfRule>
  </conditionalFormatting>
  <conditionalFormatting sqref="AN315">
    <cfRule type="expression" dxfId="75" priority="116" stopIfTrue="1">
      <formula>AZ315=3</formula>
    </cfRule>
  </conditionalFormatting>
  <conditionalFormatting sqref="AN327">
    <cfRule type="expression" dxfId="74" priority="99" stopIfTrue="1">
      <formula>AZ327=3</formula>
    </cfRule>
  </conditionalFormatting>
  <conditionalFormatting sqref="AN339">
    <cfRule type="expression" dxfId="73" priority="82" stopIfTrue="1">
      <formula>AZ339=3</formula>
    </cfRule>
  </conditionalFormatting>
  <conditionalFormatting sqref="AN351">
    <cfRule type="expression" dxfId="72" priority="65" stopIfTrue="1">
      <formula>AZ351=3</formula>
    </cfRule>
  </conditionalFormatting>
  <conditionalFormatting sqref="AN363">
    <cfRule type="expression" dxfId="71" priority="48" stopIfTrue="1">
      <formula>AZ363=3</formula>
    </cfRule>
  </conditionalFormatting>
  <conditionalFormatting sqref="AN375">
    <cfRule type="expression" dxfId="70" priority="31" stopIfTrue="1">
      <formula>AZ375=3</formula>
    </cfRule>
  </conditionalFormatting>
  <conditionalFormatting sqref="AN387">
    <cfRule type="expression" dxfId="69" priority="14" stopIfTrue="1">
      <formula>AZ387=3</formula>
    </cfRule>
  </conditionalFormatting>
  <conditionalFormatting sqref="AO22:AP22 AO56:AP56 AO73:AP73 AO207:AP207 AO219:AP219">
    <cfRule type="expression" dxfId="68" priority="542" stopIfTrue="1">
      <formula>AZ22=4</formula>
    </cfRule>
  </conditionalFormatting>
  <conditionalFormatting sqref="AO39:AP39">
    <cfRule type="expression" dxfId="67" priority="484" stopIfTrue="1">
      <formula>AZ39=4</formula>
    </cfRule>
  </conditionalFormatting>
  <conditionalFormatting sqref="AO90:AP90">
    <cfRule type="expression" dxfId="66" priority="321" stopIfTrue="1">
      <formula>AZ90=4</formula>
    </cfRule>
  </conditionalFormatting>
  <conditionalFormatting sqref="AO107:AP107">
    <cfRule type="expression" dxfId="65" priority="310" stopIfTrue="1">
      <formula>AZ107=4</formula>
    </cfRule>
  </conditionalFormatting>
  <conditionalFormatting sqref="AO124:AP124">
    <cfRule type="expression" dxfId="64" priority="299" stopIfTrue="1">
      <formula>AZ124=4</formula>
    </cfRule>
  </conditionalFormatting>
  <conditionalFormatting sqref="AO141:AP141">
    <cfRule type="expression" dxfId="63" priority="288" stopIfTrue="1">
      <formula>AZ141=4</formula>
    </cfRule>
  </conditionalFormatting>
  <conditionalFormatting sqref="AO158:AP158">
    <cfRule type="expression" dxfId="62" priority="277" stopIfTrue="1">
      <formula>AZ158=4</formula>
    </cfRule>
  </conditionalFormatting>
  <conditionalFormatting sqref="AO175:AP175">
    <cfRule type="expression" dxfId="61" priority="266" stopIfTrue="1">
      <formula>AZ175=4</formula>
    </cfRule>
  </conditionalFormatting>
  <conditionalFormatting sqref="AO231:AP231">
    <cfRule type="expression" dxfId="60" priority="237" stopIfTrue="1">
      <formula>AZ231=4</formula>
    </cfRule>
  </conditionalFormatting>
  <conditionalFormatting sqref="AO243:AP243">
    <cfRule type="expression" dxfId="59" priority="220" stopIfTrue="1">
      <formula>AZ243=4</formula>
    </cfRule>
  </conditionalFormatting>
  <conditionalFormatting sqref="AO255:AP255">
    <cfRule type="expression" dxfId="58" priority="203" stopIfTrue="1">
      <formula>AZ255=4</formula>
    </cfRule>
  </conditionalFormatting>
  <conditionalFormatting sqref="AO267:AP267">
    <cfRule type="expression" dxfId="57" priority="186" stopIfTrue="1">
      <formula>AZ267=4</formula>
    </cfRule>
  </conditionalFormatting>
  <conditionalFormatting sqref="AO279:AP279">
    <cfRule type="expression" dxfId="56" priority="169" stopIfTrue="1">
      <formula>AZ279=4</formula>
    </cfRule>
  </conditionalFormatting>
  <conditionalFormatting sqref="AO291:AP291">
    <cfRule type="expression" dxfId="55" priority="152" stopIfTrue="1">
      <formula>AZ291=4</formula>
    </cfRule>
  </conditionalFormatting>
  <conditionalFormatting sqref="AO303:AP303">
    <cfRule type="expression" dxfId="54" priority="135" stopIfTrue="1">
      <formula>AZ303=4</formula>
    </cfRule>
  </conditionalFormatting>
  <conditionalFormatting sqref="AO315:AP315">
    <cfRule type="expression" dxfId="53" priority="118" stopIfTrue="1">
      <formula>AZ315=4</formula>
    </cfRule>
  </conditionalFormatting>
  <conditionalFormatting sqref="AO327:AP327">
    <cfRule type="expression" dxfId="52" priority="101" stopIfTrue="1">
      <formula>AZ327=4</formula>
    </cfRule>
  </conditionalFormatting>
  <conditionalFormatting sqref="AO339:AP339">
    <cfRule type="expression" dxfId="51" priority="84" stopIfTrue="1">
      <formula>AZ339=4</formula>
    </cfRule>
  </conditionalFormatting>
  <conditionalFormatting sqref="AO351:AP351">
    <cfRule type="expression" dxfId="50" priority="67" stopIfTrue="1">
      <formula>AZ351=4</formula>
    </cfRule>
  </conditionalFormatting>
  <conditionalFormatting sqref="AO363:AP363">
    <cfRule type="expression" dxfId="49" priority="50" stopIfTrue="1">
      <formula>AZ363=4</formula>
    </cfRule>
  </conditionalFormatting>
  <conditionalFormatting sqref="AO375:AP375">
    <cfRule type="expression" dxfId="48" priority="33" stopIfTrue="1">
      <formula>AZ375=4</formula>
    </cfRule>
  </conditionalFormatting>
  <conditionalFormatting sqref="AO387:AP387">
    <cfRule type="expression" dxfId="47" priority="16" stopIfTrue="1">
      <formula>AZ387=4</formula>
    </cfRule>
  </conditionalFormatting>
  <conditionalFormatting sqref="AQ22 AQ56 AQ73 AQ207 AQ219">
    <cfRule type="expression" dxfId="46" priority="543" stopIfTrue="1">
      <formula>AZ22=5</formula>
    </cfRule>
  </conditionalFormatting>
  <conditionalFormatting sqref="AQ39">
    <cfRule type="expression" dxfId="45" priority="485" stopIfTrue="1">
      <formula>AZ39=5</formula>
    </cfRule>
  </conditionalFormatting>
  <conditionalFormatting sqref="AQ90">
    <cfRule type="expression" dxfId="44" priority="322" stopIfTrue="1">
      <formula>AZ90=5</formula>
    </cfRule>
  </conditionalFormatting>
  <conditionalFormatting sqref="AQ107">
    <cfRule type="expression" dxfId="43" priority="311" stopIfTrue="1">
      <formula>AZ107=5</formula>
    </cfRule>
  </conditionalFormatting>
  <conditionalFormatting sqref="AQ124">
    <cfRule type="expression" dxfId="42" priority="300" stopIfTrue="1">
      <formula>AZ124=5</formula>
    </cfRule>
  </conditionalFormatting>
  <conditionalFormatting sqref="AQ141">
    <cfRule type="expression" dxfId="41" priority="289" stopIfTrue="1">
      <formula>AZ141=5</formula>
    </cfRule>
  </conditionalFormatting>
  <conditionalFormatting sqref="AQ158">
    <cfRule type="expression" dxfId="40" priority="278" stopIfTrue="1">
      <formula>AZ158=5</formula>
    </cfRule>
  </conditionalFormatting>
  <conditionalFormatting sqref="AQ175">
    <cfRule type="expression" dxfId="39" priority="267" stopIfTrue="1">
      <formula>AZ175=5</formula>
    </cfRule>
  </conditionalFormatting>
  <conditionalFormatting sqref="AQ231">
    <cfRule type="expression" dxfId="38" priority="238" stopIfTrue="1">
      <formula>AZ231=5</formula>
    </cfRule>
  </conditionalFormatting>
  <conditionalFormatting sqref="AQ243">
    <cfRule type="expression" dxfId="37" priority="221" stopIfTrue="1">
      <formula>AZ243=5</formula>
    </cfRule>
  </conditionalFormatting>
  <conditionalFormatting sqref="AQ255">
    <cfRule type="expression" dxfId="36" priority="204" stopIfTrue="1">
      <formula>AZ255=5</formula>
    </cfRule>
  </conditionalFormatting>
  <conditionalFormatting sqref="AQ267">
    <cfRule type="expression" dxfId="35" priority="187" stopIfTrue="1">
      <formula>AZ267=5</formula>
    </cfRule>
  </conditionalFormatting>
  <conditionalFormatting sqref="AQ279">
    <cfRule type="expression" dxfId="34" priority="170" stopIfTrue="1">
      <formula>AZ279=5</formula>
    </cfRule>
  </conditionalFormatting>
  <conditionalFormatting sqref="AQ291">
    <cfRule type="expression" dxfId="33" priority="153" stopIfTrue="1">
      <formula>AZ291=5</formula>
    </cfRule>
  </conditionalFormatting>
  <conditionalFormatting sqref="AQ303">
    <cfRule type="expression" dxfId="32" priority="136" stopIfTrue="1">
      <formula>AZ303=5</formula>
    </cfRule>
  </conditionalFormatting>
  <conditionalFormatting sqref="AQ315">
    <cfRule type="expression" dxfId="31" priority="119" stopIfTrue="1">
      <formula>AZ315=5</formula>
    </cfRule>
  </conditionalFormatting>
  <conditionalFormatting sqref="AQ327">
    <cfRule type="expression" dxfId="30" priority="102" stopIfTrue="1">
      <formula>AZ327=5</formula>
    </cfRule>
  </conditionalFormatting>
  <conditionalFormatting sqref="AQ339">
    <cfRule type="expression" dxfId="29" priority="85" stopIfTrue="1">
      <formula>AZ339=5</formula>
    </cfRule>
  </conditionalFormatting>
  <conditionalFormatting sqref="AQ351">
    <cfRule type="expression" dxfId="28" priority="68" stopIfTrue="1">
      <formula>AZ351=5</formula>
    </cfRule>
  </conditionalFormatting>
  <conditionalFormatting sqref="AQ363">
    <cfRule type="expression" dxfId="27" priority="51" stopIfTrue="1">
      <formula>AZ363=5</formula>
    </cfRule>
  </conditionalFormatting>
  <conditionalFormatting sqref="AQ375">
    <cfRule type="expression" dxfId="26" priority="34" stopIfTrue="1">
      <formula>AZ375=5</formula>
    </cfRule>
  </conditionalFormatting>
  <conditionalFormatting sqref="AQ387">
    <cfRule type="expression" dxfId="25" priority="17" stopIfTrue="1">
      <formula>AZ387=5</formula>
    </cfRule>
  </conditionalFormatting>
  <dataValidations count="3">
    <dataValidation type="list" allowBlank="1" showInputMessage="1" showErrorMessage="1" sqref="M341:M350 M24:M38 M209:M218 AB7:AB21 M7:M21 AB341:AB350 AB24:AB38 W7:W21 M353:M362 W24:W38 G7:G21 R341:R350 M329:M338 R7:R21 R24:R38 AB353:AB362 R353:R362 W353:W362 W341:W350 M365:M374 AB329:AB338 R329:R338 W329:W338 AB209:AB218 AB41:AB55 M41:M55 W41:W55 G353:G362 AB365:AB374 R365:R374 W365:W374 G41:G55 AB58:AB72 M58:M72 W58:W72 G58:G72 AB75:AB89 M75:M89 W75:W89 G75:G89 R209:R218 W209:W218 AB177:AB206 AB109:AB123 AB92:AB106 M92:M106 W92:W106 G92:G106 W177:W206 M177:M206 R177:R206 G177:G206 AB143:AB157 M143:M157 W143:W157 G143:G157 M221:M230 AB221:AB230 R221:R230 W221:W230 AB160:AB174 M160:M174 W160:W174 G160:G174 M233:M242 AB233:AB242 R233:R242 W233:W242 M245:M254 AB245:AB254 R245:R254 W245:W254 M257:M266 AB257:AB266 R257:R266 W257:W266 M269:M278 AB269:AB278 R269:R278 W269:W278 M281:M290 AB281:AB290 R281:R290 W281:W290 M293:M302 AB293:AB302 R293:R302 W293:W302 M305:M314 AB305:AB314 R305:R314 W305:W314 M317:M326 AB317:AB326 R317:R326 W317:W326 G24:G38 R41:R55 G365:G374 R58:R72 R75:R89 R92:R106 M109:M123 W109:W123 G109:G123 R109:R123 AB126:AB140 M126:M140 W126:W140 G126:G140 R126:R140 R143:R157 G209:G218 G221:G230 R160:R174 G233:G242 G245:G254 G257:G266 G269:G278 G281:G290 G293:G302 G305:G314 G317:G326 G329:G338 G341:G350 M377:M386 AB377:AB386 R377:R386 W377:W386 G377:G386" xr:uid="{00000000-0002-0000-0200-000000000000}">
      <formula1>$AY$8:$AY$9</formula1>
    </dataValidation>
    <dataValidation type="list" allowBlank="1" showInputMessage="1" showErrorMessage="1" sqref="C12 C346 C29 C310 C298 C46 C196 C274 C322 C286 C148 C97 C114 C131 C165 C80 C63 C370 C334 C182 C358 C214 C226 C238 C250 C262 C382" xr:uid="{00000000-0002-0000-0200-000001000000}">
      <formula1>$AV$8:$AV$19</formula1>
    </dataValidation>
    <dataValidation type="list" allowBlank="1" showInputMessage="1" showErrorMessage="1" sqref="C11 C28 C79 C62 C96 C113 C130 C147 C369 C45 C181 C357 C213 C225 C237 C249 C261 C273 C285 C297 C309 C321 C333 C345 C164 C381" xr:uid="{00000000-0002-0000-0200-000002000000}">
      <formula1>$AV$7:$AV$19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50" orientation="landscape" r:id="rId1"/>
  <headerFooter alignWithMargins="0"/>
  <rowBreaks count="2" manualBreakCount="2">
    <brk id="57" min="2" max="28" man="1"/>
    <brk id="176" min="2" max="29" man="1"/>
  </rowBreaks>
  <colBreaks count="1" manualBreakCount="1">
    <brk id="30" min="1" max="55" man="1"/>
  </colBreaks>
  <ignoredErrors>
    <ignoredError sqref="AA10:AA11 F208 F176 F159 F142 F108 F388:F393 AC91 H74:L74 H57:L57 Z9:Z11 AC208 AC108 AC142 AC159 AC57 AC74 X74 AC125 AC23 K19:K21 P7:Q7 U10:V21 I7:I21 AC176 AC388:AC418 H388:L418 H176:L176 H159:L159 H142:L142 H108:L108 H125:L125 H208:L208 H91:L91 H23:L23 F91 F125 F57 F74 T388:V418 T125:V125 T74:V74 T57:V57 T176:V176 T159:V159 T142:V142 T108:V108 T208:V208 T91:V91 X388:AA418 X125:AA125 Y74:AA74 X57:AA57 X176:AA176 X159:AA159 X142:AA142 X108:AA108 X91:AA91 T23:V24 T40:AD40 Y30:AA30 X23:AA23 Y33:AA37 Y31:Y32 T38:V38 P21 I25:J25 T25:T37 AD24:AD39 Y25:AA26 I38:L38 H40:Q40 I24:L24 N91:Q91 N208:Q208 N108:Q108 N142:Q142 N159:Q159 N176:Q176 N57:Q57 N74:Q74 N125:Q125 N23:Q23 N388:Q418 Y24:AA24 Y38:AA38 P9:Q20 P8 X208:AA208 I26:J26 N25:O25 I27:J35 N27:Q35 N26:O26 Y207:Z207 N24:Q24 I36:L36 N36:Q36 I37:L37 N37:Q37 N38:Q38 Y27:AA27 Y28:AA28 Y29:AA29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B2:O127"/>
  <sheetViews>
    <sheetView view="pageBreakPreview" zoomScale="80" zoomScaleNormal="100" zoomScaleSheetLayoutView="80" workbookViewId="0">
      <selection activeCell="E11" sqref="E11"/>
    </sheetView>
  </sheetViews>
  <sheetFormatPr defaultColWidth="8.88671875" defaultRowHeight="17.100000000000001" customHeight="1" outlineLevelRow="1" x14ac:dyDescent="0.2"/>
  <cols>
    <col min="1" max="1" width="2.77734375" style="2" customWidth="1"/>
    <col min="2" max="2" width="2.6640625" style="2" customWidth="1"/>
    <col min="3" max="6" width="9.77734375" style="2" customWidth="1"/>
    <col min="7" max="8" width="3.77734375" style="2" customWidth="1"/>
    <col min="9" max="14" width="9.77734375" style="2" customWidth="1"/>
    <col min="15" max="15" width="3.44140625" style="2" customWidth="1"/>
    <col min="16" max="16" width="8.77734375" style="2" customWidth="1"/>
    <col min="17" max="16384" width="8.88671875" style="2"/>
  </cols>
  <sheetData>
    <row r="2" spans="2:15" ht="50.1" customHeight="1" x14ac:dyDescent="0.2">
      <c r="C2" s="614" t="str">
        <f>'Copertina 2026'!C17</f>
        <v>Segnalazione Certificata di Inizio Attività presentata da:</v>
      </c>
      <c r="D2" s="614"/>
      <c r="E2" s="614"/>
      <c r="F2" s="614"/>
      <c r="G2" s="614"/>
      <c r="H2" s="690" t="str">
        <f>'Copertina 2026'!E17</f>
        <v>inserire nominativo del richiedente</v>
      </c>
      <c r="I2" s="690"/>
      <c r="J2" s="690"/>
      <c r="K2" s="690"/>
      <c r="L2" s="690"/>
      <c r="M2" s="690"/>
      <c r="N2" s="690"/>
    </row>
    <row r="3" spans="2:15" ht="35.1" customHeight="1" x14ac:dyDescent="0.2">
      <c r="C3" s="616" t="s">
        <v>6</v>
      </c>
      <c r="D3" s="616"/>
      <c r="E3" s="616"/>
      <c r="F3" s="616"/>
      <c r="G3" s="616"/>
      <c r="H3" s="691" t="str">
        <f>'Copertina 2026'!E26</f>
        <v>indicare la Via/Piazza/ecc.</v>
      </c>
      <c r="I3" s="691"/>
      <c r="J3" s="691"/>
      <c r="K3" s="691"/>
      <c r="L3" s="691"/>
      <c r="M3" s="691"/>
      <c r="N3" s="691"/>
      <c r="O3" s="61"/>
    </row>
    <row r="4" spans="2:15" ht="17.100000000000001" customHeight="1" x14ac:dyDescent="0.2">
      <c r="B4" s="73"/>
      <c r="C4" s="602" t="s">
        <v>74</v>
      </c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6"/>
    </row>
    <row r="5" spans="2:15" ht="17.100000000000001" customHeight="1" x14ac:dyDescent="0.2">
      <c r="B5" s="73"/>
      <c r="C5" s="707" t="s">
        <v>75</v>
      </c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09"/>
    </row>
    <row r="6" spans="2:15" ht="17.100000000000001" customHeight="1" x14ac:dyDescent="0.2">
      <c r="B6" s="73"/>
      <c r="C6" s="74"/>
    </row>
    <row r="7" spans="2:15" ht="17.100000000000001" customHeight="1" x14ac:dyDescent="0.2">
      <c r="B7" s="73"/>
      <c r="C7" s="75"/>
      <c r="D7" s="697" t="s">
        <v>76</v>
      </c>
      <c r="E7" s="654" t="s">
        <v>77</v>
      </c>
      <c r="F7" s="657"/>
      <c r="G7" s="73"/>
      <c r="H7" s="73"/>
      <c r="I7" s="76"/>
      <c r="J7" s="73"/>
      <c r="K7" s="73"/>
      <c r="L7" s="77"/>
      <c r="M7" s="73"/>
      <c r="N7" s="73"/>
    </row>
    <row r="8" spans="2:15" ht="17.100000000000001" customHeight="1" x14ac:dyDescent="0.2">
      <c r="B8" s="73"/>
      <c r="C8" s="75"/>
      <c r="D8" s="698"/>
      <c r="E8" s="658"/>
      <c r="F8" s="658"/>
      <c r="G8" s="79"/>
      <c r="H8" s="73"/>
      <c r="I8" s="73"/>
      <c r="J8" s="73"/>
      <c r="K8" s="73"/>
      <c r="L8" s="77"/>
      <c r="M8" s="73"/>
      <c r="N8" s="73"/>
    </row>
    <row r="9" spans="2:15" ht="17.100000000000001" customHeight="1" x14ac:dyDescent="0.2">
      <c r="C9" s="73"/>
      <c r="D9" s="81" t="s">
        <v>78</v>
      </c>
      <c r="E9" s="81" t="s">
        <v>79</v>
      </c>
      <c r="F9" s="82" t="s">
        <v>80</v>
      </c>
      <c r="G9" s="78"/>
      <c r="I9" s="83" t="s">
        <v>81</v>
      </c>
      <c r="J9" s="84" t="s">
        <v>82</v>
      </c>
      <c r="K9" s="82" t="s">
        <v>83</v>
      </c>
      <c r="L9" s="77"/>
      <c r="M9" s="73"/>
      <c r="N9" s="694" t="s">
        <v>176</v>
      </c>
    </row>
    <row r="10" spans="2:15" ht="17.100000000000001" customHeight="1" x14ac:dyDescent="0.2">
      <c r="C10" s="73"/>
      <c r="D10" s="462" t="s">
        <v>84</v>
      </c>
      <c r="E10" s="462" t="s">
        <v>85</v>
      </c>
      <c r="F10" s="85" t="s">
        <v>86</v>
      </c>
      <c r="G10" s="78"/>
      <c r="I10" s="85" t="s">
        <v>87</v>
      </c>
      <c r="J10" s="86" t="s">
        <v>88</v>
      </c>
      <c r="K10" s="85" t="s">
        <v>89</v>
      </c>
      <c r="L10" s="77"/>
      <c r="M10" s="73"/>
      <c r="N10" s="695"/>
    </row>
    <row r="11" spans="2:15" ht="17.100000000000001" customHeight="1" x14ac:dyDescent="0.2">
      <c r="C11" s="73"/>
      <c r="D11" s="87" t="s">
        <v>90</v>
      </c>
      <c r="E11" s="500"/>
      <c r="F11" s="88">
        <f>'Tab. VANI'!AE4</f>
        <v>0</v>
      </c>
      <c r="G11" s="78"/>
      <c r="I11" s="88">
        <f>IF(F11="","",F11/$F$16)</f>
        <v>0</v>
      </c>
      <c r="J11" s="89">
        <v>0</v>
      </c>
      <c r="K11" s="90">
        <f>IF(I11="","",I11*J11)</f>
        <v>0</v>
      </c>
      <c r="L11" s="77"/>
      <c r="M11" s="73"/>
      <c r="N11" s="695"/>
    </row>
    <row r="12" spans="2:15" ht="17.100000000000001" customHeight="1" x14ac:dyDescent="0.2">
      <c r="C12" s="73"/>
      <c r="D12" s="91" t="s">
        <v>91</v>
      </c>
      <c r="E12" s="500"/>
      <c r="F12" s="88">
        <f>'Tab. VANI'!AF4</f>
        <v>0</v>
      </c>
      <c r="G12" s="78"/>
      <c r="I12" s="88">
        <f>IF(F12="","",F12/$F$16)</f>
        <v>0</v>
      </c>
      <c r="J12" s="92">
        <v>5</v>
      </c>
      <c r="K12" s="90">
        <f>IF(I12="","",I12*J12)</f>
        <v>0</v>
      </c>
      <c r="L12" s="77"/>
      <c r="M12" s="73"/>
      <c r="N12" s="695"/>
    </row>
    <row r="13" spans="2:15" ht="17.100000000000001" customHeight="1" x14ac:dyDescent="0.2">
      <c r="C13" s="73"/>
      <c r="D13" s="91" t="s">
        <v>92</v>
      </c>
      <c r="E13" s="500"/>
      <c r="F13" s="88">
        <f>'Tab. VANI'!AG4</f>
        <v>0</v>
      </c>
      <c r="G13" s="78"/>
      <c r="I13" s="88">
        <f>IF(F13="","",F13/$F$16)</f>
        <v>0</v>
      </c>
      <c r="J13" s="92">
        <v>15</v>
      </c>
      <c r="K13" s="90">
        <f>IF(I13="","",I13*J13)</f>
        <v>0</v>
      </c>
      <c r="L13" s="77"/>
      <c r="M13" s="73"/>
      <c r="N13" s="695"/>
    </row>
    <row r="14" spans="2:15" ht="17.100000000000001" customHeight="1" x14ac:dyDescent="0.2">
      <c r="C14" s="73"/>
      <c r="D14" s="91" t="s">
        <v>93</v>
      </c>
      <c r="E14" s="500"/>
      <c r="F14" s="88">
        <f>'Tab. VANI'!AH4</f>
        <v>0</v>
      </c>
      <c r="G14" s="78"/>
      <c r="I14" s="88">
        <f>IF(F14="","",F14/$F$16)</f>
        <v>0</v>
      </c>
      <c r="J14" s="92">
        <v>30</v>
      </c>
      <c r="K14" s="90">
        <f>IF(I14="","",I14*J14)</f>
        <v>0</v>
      </c>
      <c r="L14" s="77"/>
      <c r="M14" s="73"/>
      <c r="N14" s="695"/>
    </row>
    <row r="15" spans="2:15" ht="17.100000000000001" customHeight="1" thickBot="1" x14ac:dyDescent="0.25">
      <c r="C15" s="73"/>
      <c r="D15" s="93" t="s">
        <v>94</v>
      </c>
      <c r="E15" s="501"/>
      <c r="F15" s="88">
        <f>'Tab. VANI'!AI4</f>
        <v>165</v>
      </c>
      <c r="G15" s="78"/>
      <c r="I15" s="94">
        <f>IF(F15="","",F15/$F$16)</f>
        <v>1</v>
      </c>
      <c r="J15" s="95">
        <v>50</v>
      </c>
      <c r="K15" s="96">
        <f>IF(I15="","",I15*J15)</f>
        <v>50</v>
      </c>
      <c r="L15" s="77"/>
      <c r="M15" s="73"/>
      <c r="N15" s="695"/>
    </row>
    <row r="16" spans="2:15" ht="17.100000000000001" customHeight="1" thickTop="1" thickBot="1" x14ac:dyDescent="0.25">
      <c r="C16" s="73"/>
      <c r="D16" s="73"/>
      <c r="E16" s="458" t="s">
        <v>95</v>
      </c>
      <c r="F16" s="97">
        <f>SUM(F11:F15)</f>
        <v>165</v>
      </c>
      <c r="G16" s="79"/>
      <c r="H16" s="73"/>
      <c r="K16" s="73"/>
      <c r="L16" s="98">
        <f>SUM(K11:K15)</f>
        <v>50</v>
      </c>
      <c r="M16" s="99" t="s">
        <v>96</v>
      </c>
      <c r="N16" s="695"/>
    </row>
    <row r="17" spans="2:14" ht="17.100000000000001" customHeight="1" thickTop="1" x14ac:dyDescent="0.2">
      <c r="B17" s="73"/>
      <c r="C17" s="73"/>
      <c r="D17" s="73"/>
      <c r="E17" s="100"/>
      <c r="F17" s="73"/>
      <c r="G17" s="79"/>
      <c r="H17" s="73"/>
      <c r="I17" s="73"/>
      <c r="J17" s="101"/>
      <c r="K17" s="73"/>
      <c r="L17" s="77"/>
      <c r="M17" s="73"/>
      <c r="N17" s="695"/>
    </row>
    <row r="18" spans="2:14" ht="17.100000000000001" customHeight="1" x14ac:dyDescent="0.2">
      <c r="B18" s="73"/>
      <c r="D18" s="697" t="s">
        <v>97</v>
      </c>
      <c r="E18" s="657" t="s">
        <v>98</v>
      </c>
      <c r="F18" s="657"/>
      <c r="G18" s="79"/>
      <c r="H18" s="73"/>
      <c r="I18" s="697" t="s">
        <v>99</v>
      </c>
      <c r="J18" s="654" t="s">
        <v>100</v>
      </c>
      <c r="K18" s="654"/>
      <c r="L18" s="77"/>
      <c r="M18" s="73"/>
      <c r="N18" s="695"/>
    </row>
    <row r="19" spans="2:14" ht="17.100000000000001" customHeight="1" x14ac:dyDescent="0.2">
      <c r="B19" s="73"/>
      <c r="C19" s="102"/>
      <c r="D19" s="698"/>
      <c r="E19" s="658"/>
      <c r="F19" s="658"/>
      <c r="G19" s="79"/>
      <c r="H19" s="73"/>
      <c r="I19" s="698"/>
      <c r="J19" s="654"/>
      <c r="K19" s="654"/>
      <c r="L19" s="77"/>
      <c r="M19" s="73"/>
      <c r="N19" s="695"/>
    </row>
    <row r="20" spans="2:14" ht="17.100000000000001" customHeight="1" x14ac:dyDescent="0.2">
      <c r="B20" s="73"/>
      <c r="C20" s="659" t="s">
        <v>101</v>
      </c>
      <c r="D20" s="660"/>
      <c r="E20" s="661"/>
      <c r="F20" s="665" t="s">
        <v>102</v>
      </c>
      <c r="G20" s="103"/>
      <c r="H20" s="104"/>
      <c r="I20" s="667" t="s">
        <v>103</v>
      </c>
      <c r="J20" s="675" t="s">
        <v>104</v>
      </c>
      <c r="K20" s="682" t="s">
        <v>105</v>
      </c>
      <c r="L20" s="77"/>
      <c r="M20" s="73"/>
      <c r="N20" s="695"/>
    </row>
    <row r="21" spans="2:14" ht="17.100000000000001" customHeight="1" x14ac:dyDescent="0.2">
      <c r="B21" s="73"/>
      <c r="C21" s="662"/>
      <c r="D21" s="663"/>
      <c r="E21" s="664"/>
      <c r="F21" s="666"/>
      <c r="G21" s="105"/>
      <c r="H21" s="106"/>
      <c r="I21" s="668"/>
      <c r="J21" s="676"/>
      <c r="K21" s="684"/>
      <c r="L21" s="77"/>
      <c r="M21" s="73"/>
      <c r="N21" s="695"/>
    </row>
    <row r="22" spans="2:14" ht="17.100000000000001" customHeight="1" x14ac:dyDescent="0.2">
      <c r="B22" s="73"/>
      <c r="C22" s="687" t="s">
        <v>106</v>
      </c>
      <c r="D22" s="688"/>
      <c r="E22" s="689"/>
      <c r="F22" s="463" t="s">
        <v>107</v>
      </c>
      <c r="G22" s="105"/>
      <c r="H22" s="106"/>
      <c r="I22" s="462" t="s">
        <v>108</v>
      </c>
      <c r="J22" s="85" t="s">
        <v>109</v>
      </c>
      <c r="K22" s="463" t="s">
        <v>110</v>
      </c>
      <c r="L22" s="77"/>
      <c r="M22" s="73"/>
      <c r="N22" s="695"/>
    </row>
    <row r="23" spans="2:14" ht="17.100000000000001" customHeight="1" x14ac:dyDescent="0.2">
      <c r="B23" s="73"/>
      <c r="C23" s="699" t="s">
        <v>111</v>
      </c>
      <c r="D23" s="681" t="s">
        <v>112</v>
      </c>
      <c r="E23" s="682"/>
      <c r="F23" s="685">
        <f>'Tab. VANI'!AL4</f>
        <v>220</v>
      </c>
      <c r="G23" s="107"/>
      <c r="H23" s="108"/>
      <c r="I23" s="109" t="s">
        <v>113</v>
      </c>
      <c r="J23" s="110" t="str">
        <f>IF($F$29&lt;=0.5,"n","o")</f>
        <v>o</v>
      </c>
      <c r="K23" s="111">
        <v>0</v>
      </c>
      <c r="L23" s="77"/>
      <c r="M23" s="73"/>
      <c r="N23" s="695"/>
    </row>
    <row r="24" spans="2:14" ht="17.100000000000001" customHeight="1" x14ac:dyDescent="0.2">
      <c r="B24" s="73"/>
      <c r="C24" s="700"/>
      <c r="D24" s="683"/>
      <c r="E24" s="684"/>
      <c r="F24" s="686"/>
      <c r="G24" s="107"/>
      <c r="H24" s="108"/>
      <c r="I24" s="112" t="s">
        <v>114</v>
      </c>
      <c r="J24" s="110" t="str">
        <f>IF(AND($F$29&gt;0.5,$F$29&lt;=0.75),"n","o")</f>
        <v>o</v>
      </c>
      <c r="K24" s="111">
        <v>10</v>
      </c>
      <c r="L24" s="77"/>
      <c r="M24" s="73"/>
      <c r="N24" s="695"/>
    </row>
    <row r="25" spans="2:14" ht="17.100000000000001" customHeight="1" x14ac:dyDescent="0.2">
      <c r="B25" s="73"/>
      <c r="C25" s="464" t="s">
        <v>115</v>
      </c>
      <c r="D25" s="710" t="s">
        <v>116</v>
      </c>
      <c r="E25" s="711"/>
      <c r="F25" s="497"/>
      <c r="G25" s="107"/>
      <c r="H25" s="108"/>
      <c r="I25" s="112" t="s">
        <v>117</v>
      </c>
      <c r="J25" s="110" t="str">
        <f>IF(AND($F$29&gt;0.75,$F$29&lt;=1),"n","o")</f>
        <v>o</v>
      </c>
      <c r="K25" s="111">
        <v>20</v>
      </c>
      <c r="L25" s="77"/>
      <c r="M25" s="73"/>
      <c r="N25" s="695"/>
    </row>
    <row r="26" spans="2:14" ht="17.100000000000001" customHeight="1" x14ac:dyDescent="0.2">
      <c r="B26" s="73"/>
      <c r="C26" s="464" t="s">
        <v>118</v>
      </c>
      <c r="D26" s="710" t="s">
        <v>119</v>
      </c>
      <c r="E26" s="711"/>
      <c r="F26" s="498">
        <f>'Tab. VANI'!AN4</f>
        <v>0</v>
      </c>
      <c r="G26" s="107"/>
      <c r="H26" s="108"/>
      <c r="I26" s="113" t="s">
        <v>120</v>
      </c>
      <c r="J26" s="114" t="str">
        <f>IF($F$29&gt;1,"n","o")</f>
        <v>n</v>
      </c>
      <c r="K26" s="115">
        <v>30</v>
      </c>
      <c r="L26" s="77"/>
      <c r="M26" s="73"/>
      <c r="N26" s="695"/>
    </row>
    <row r="27" spans="2:14" ht="17.100000000000001" customHeight="1" thickBot="1" x14ac:dyDescent="0.25">
      <c r="B27" s="73"/>
      <c r="C27" s="113" t="s">
        <v>121</v>
      </c>
      <c r="D27" s="692" t="s">
        <v>122</v>
      </c>
      <c r="E27" s="693"/>
      <c r="F27" s="499">
        <f>'Tab. VANI'!AO4</f>
        <v>0</v>
      </c>
      <c r="G27" s="116"/>
      <c r="H27" s="100"/>
      <c r="I27" s="73"/>
      <c r="J27" s="73"/>
      <c r="K27" s="73"/>
      <c r="L27" s="98">
        <f>IF(J23="n",0,IF(J24="n",10,IF(J25="n",20,IF(J26="n",30,""))))</f>
        <v>30</v>
      </c>
      <c r="M27" s="99" t="s">
        <v>123</v>
      </c>
      <c r="N27" s="695"/>
    </row>
    <row r="28" spans="2:14" ht="17.100000000000001" customHeight="1" thickTop="1" thickBot="1" x14ac:dyDescent="0.25">
      <c r="B28" s="73"/>
      <c r="C28" s="73"/>
      <c r="D28" s="117"/>
      <c r="E28" s="458" t="s">
        <v>124</v>
      </c>
      <c r="F28" s="97">
        <f>SUM(F23:F27)</f>
        <v>220</v>
      </c>
      <c r="G28" s="118"/>
      <c r="H28" s="119"/>
      <c r="I28" s="73"/>
      <c r="J28" s="73"/>
      <c r="K28" s="73"/>
      <c r="L28" s="120"/>
      <c r="M28" s="73"/>
      <c r="N28" s="695"/>
    </row>
    <row r="29" spans="2:14" ht="17.100000000000001" customHeight="1" thickTop="1" x14ac:dyDescent="0.2">
      <c r="B29" s="73"/>
      <c r="C29" s="73"/>
      <c r="D29" s="701" t="s">
        <v>125</v>
      </c>
      <c r="E29" s="701"/>
      <c r="F29" s="703">
        <f>IF(F16=0,101,F28/F16)</f>
        <v>1.3333333333333333</v>
      </c>
      <c r="G29" s="118"/>
      <c r="H29" s="119"/>
      <c r="I29" s="73"/>
      <c r="J29" s="73"/>
      <c r="K29" s="73"/>
      <c r="L29" s="120"/>
      <c r="M29" s="73"/>
      <c r="N29" s="695"/>
    </row>
    <row r="30" spans="2:14" ht="17.100000000000001" customHeight="1" thickBot="1" x14ac:dyDescent="0.25">
      <c r="B30" s="73"/>
      <c r="C30" s="121"/>
      <c r="D30" s="702"/>
      <c r="E30" s="702"/>
      <c r="F30" s="704"/>
      <c r="G30" s="122"/>
      <c r="H30" s="73"/>
      <c r="I30" s="73"/>
      <c r="J30" s="73"/>
      <c r="K30" s="73"/>
      <c r="L30" s="77"/>
      <c r="M30" s="73"/>
      <c r="N30" s="695"/>
    </row>
    <row r="31" spans="2:14" ht="17.100000000000001" customHeight="1" thickBot="1" x14ac:dyDescent="0.25">
      <c r="B31" s="73"/>
      <c r="C31" s="73"/>
      <c r="D31" s="73"/>
      <c r="E31" s="73"/>
      <c r="F31" s="73"/>
      <c r="G31" s="79"/>
      <c r="H31" s="73"/>
      <c r="I31" s="123" t="s">
        <v>126</v>
      </c>
      <c r="J31" s="654" t="s">
        <v>127</v>
      </c>
      <c r="K31" s="654"/>
      <c r="L31" s="77"/>
      <c r="M31" s="73"/>
      <c r="N31" s="695"/>
    </row>
    <row r="32" spans="2:14" ht="17.100000000000001" customHeight="1" thickBot="1" x14ac:dyDescent="0.25">
      <c r="B32" s="73"/>
      <c r="C32" s="73"/>
      <c r="D32" s="73"/>
      <c r="E32" s="73"/>
      <c r="F32" s="73"/>
      <c r="G32" s="79"/>
      <c r="H32" s="73"/>
      <c r="I32" s="124">
        <v>1</v>
      </c>
      <c r="J32" s="677"/>
      <c r="K32" s="677"/>
      <c r="L32" s="77"/>
      <c r="M32" s="73"/>
      <c r="N32" s="695"/>
    </row>
    <row r="33" spans="2:14" ht="16.5" customHeight="1" x14ac:dyDescent="0.2">
      <c r="B33" s="73"/>
      <c r="C33" s="73"/>
      <c r="D33" s="73"/>
      <c r="E33" s="73"/>
      <c r="F33" s="73"/>
      <c r="G33" s="79"/>
      <c r="H33" s="73"/>
      <c r="I33" s="460" t="s">
        <v>128</v>
      </c>
      <c r="J33" s="125" t="s">
        <v>104</v>
      </c>
      <c r="K33" s="125" t="s">
        <v>105</v>
      </c>
      <c r="L33" s="77"/>
      <c r="M33" s="73"/>
      <c r="N33" s="695"/>
    </row>
    <row r="34" spans="2:14" ht="17.100000000000001" customHeight="1" x14ac:dyDescent="0.2">
      <c r="B34" s="73"/>
      <c r="C34" s="73"/>
      <c r="D34" s="73"/>
      <c r="E34" s="73"/>
      <c r="F34" s="73"/>
      <c r="G34" s="79"/>
      <c r="H34" s="73"/>
      <c r="I34" s="467" t="s">
        <v>129</v>
      </c>
      <c r="J34" s="126" t="s">
        <v>130</v>
      </c>
      <c r="K34" s="126" t="s">
        <v>131</v>
      </c>
      <c r="L34" s="77"/>
      <c r="M34" s="73"/>
      <c r="N34" s="695"/>
    </row>
    <row r="35" spans="2:14" ht="17.100000000000001" customHeight="1" x14ac:dyDescent="0.2">
      <c r="B35" s="73"/>
      <c r="C35" s="73"/>
      <c r="D35" s="73"/>
      <c r="E35" s="73"/>
      <c r="F35" s="73"/>
      <c r="G35" s="79"/>
      <c r="H35" s="73"/>
      <c r="I35" s="464">
        <v>0</v>
      </c>
      <c r="J35" s="110" t="str">
        <f t="shared" ref="J35:J40" si="0">IF(I35=$I$32,"n","o")</f>
        <v>o</v>
      </c>
      <c r="K35" s="111">
        <v>0</v>
      </c>
      <c r="L35" s="77"/>
      <c r="M35" s="73"/>
      <c r="N35" s="695"/>
    </row>
    <row r="36" spans="2:14" ht="17.100000000000001" customHeight="1" x14ac:dyDescent="0.2">
      <c r="B36" s="73"/>
      <c r="C36" s="73"/>
      <c r="D36" s="73"/>
      <c r="E36" s="73"/>
      <c r="F36" s="73"/>
      <c r="G36" s="79"/>
      <c r="H36" s="73"/>
      <c r="I36" s="464">
        <v>1</v>
      </c>
      <c r="J36" s="110" t="str">
        <f t="shared" si="0"/>
        <v>n</v>
      </c>
      <c r="K36" s="111">
        <v>10</v>
      </c>
      <c r="L36" s="77"/>
      <c r="M36" s="73"/>
      <c r="N36" s="695"/>
    </row>
    <row r="37" spans="2:14" ht="17.100000000000001" customHeight="1" x14ac:dyDescent="0.2">
      <c r="B37" s="73"/>
      <c r="C37" s="73"/>
      <c r="D37" s="73"/>
      <c r="E37" s="73"/>
      <c r="F37" s="73"/>
      <c r="G37" s="79"/>
      <c r="H37" s="73"/>
      <c r="I37" s="464">
        <v>2</v>
      </c>
      <c r="J37" s="110" t="str">
        <f t="shared" si="0"/>
        <v>o</v>
      </c>
      <c r="K37" s="111">
        <v>20</v>
      </c>
      <c r="L37" s="77"/>
      <c r="M37" s="73"/>
      <c r="N37" s="695"/>
    </row>
    <row r="38" spans="2:14" ht="17.100000000000001" customHeight="1" x14ac:dyDescent="0.2">
      <c r="B38" s="73"/>
      <c r="C38" s="73"/>
      <c r="D38" s="73"/>
      <c r="E38" s="73"/>
      <c r="F38" s="73"/>
      <c r="G38" s="79"/>
      <c r="H38" s="73"/>
      <c r="I38" s="464">
        <v>3</v>
      </c>
      <c r="J38" s="110" t="str">
        <f t="shared" si="0"/>
        <v>o</v>
      </c>
      <c r="K38" s="111">
        <v>30</v>
      </c>
      <c r="L38" s="77"/>
      <c r="M38" s="73"/>
      <c r="N38" s="695"/>
    </row>
    <row r="39" spans="2:14" ht="17.100000000000001" customHeight="1" x14ac:dyDescent="0.2">
      <c r="B39" s="73"/>
      <c r="C39" s="73"/>
      <c r="D39" s="73"/>
      <c r="E39" s="73"/>
      <c r="F39" s="73"/>
      <c r="G39" s="79"/>
      <c r="H39" s="73"/>
      <c r="I39" s="464">
        <v>4</v>
      </c>
      <c r="J39" s="110" t="str">
        <f t="shared" si="0"/>
        <v>o</v>
      </c>
      <c r="K39" s="111">
        <v>40</v>
      </c>
      <c r="L39" s="77"/>
      <c r="M39" s="73"/>
      <c r="N39" s="695"/>
    </row>
    <row r="40" spans="2:14" ht="17.100000000000001" customHeight="1" x14ac:dyDescent="0.2">
      <c r="B40" s="73"/>
      <c r="C40" s="73"/>
      <c r="D40" s="73"/>
      <c r="E40" s="73"/>
      <c r="F40" s="73"/>
      <c r="G40" s="79"/>
      <c r="H40" s="73"/>
      <c r="I40" s="113">
        <v>5</v>
      </c>
      <c r="J40" s="127" t="str">
        <f t="shared" si="0"/>
        <v>o</v>
      </c>
      <c r="K40" s="115">
        <v>50</v>
      </c>
      <c r="L40" s="128"/>
      <c r="N40" s="695"/>
    </row>
    <row r="41" spans="2:14" ht="17.100000000000001" customHeight="1" x14ac:dyDescent="0.2">
      <c r="B41" s="73"/>
      <c r="C41" s="73"/>
      <c r="D41" s="73"/>
      <c r="E41" s="73"/>
      <c r="F41" s="73"/>
      <c r="G41" s="79"/>
      <c r="H41" s="73"/>
      <c r="I41" s="73"/>
      <c r="J41" s="73"/>
      <c r="K41" s="73"/>
      <c r="L41" s="98">
        <f>10*I32</f>
        <v>10</v>
      </c>
      <c r="M41" s="129" t="s">
        <v>132</v>
      </c>
      <c r="N41" s="696"/>
    </row>
    <row r="42" spans="2:14" ht="17.100000000000001" customHeight="1" x14ac:dyDescent="0.2">
      <c r="B42" s="73"/>
      <c r="C42" s="73"/>
      <c r="D42" s="73"/>
      <c r="E42" s="73"/>
      <c r="F42" s="47"/>
      <c r="G42" s="79"/>
      <c r="H42" s="73"/>
      <c r="I42" s="73"/>
      <c r="J42" s="73"/>
      <c r="K42" s="73"/>
      <c r="L42" s="77"/>
      <c r="M42" s="73"/>
      <c r="N42" s="73"/>
    </row>
    <row r="43" spans="2:14" ht="17.100000000000001" customHeight="1" x14ac:dyDescent="0.2">
      <c r="B43" s="73"/>
      <c r="C43" s="73"/>
      <c r="D43" s="73"/>
      <c r="E43" s="73"/>
      <c r="F43" s="130"/>
      <c r="G43" s="79"/>
      <c r="H43" s="73"/>
      <c r="I43" s="73"/>
      <c r="J43" s="73"/>
      <c r="K43" s="73"/>
      <c r="L43" s="77"/>
      <c r="M43" s="82" t="s">
        <v>133</v>
      </c>
      <c r="N43" s="82" t="s">
        <v>134</v>
      </c>
    </row>
    <row r="44" spans="2:14" ht="17.100000000000001" customHeight="1" x14ac:dyDescent="0.2">
      <c r="B44" s="73"/>
      <c r="C44" s="73"/>
      <c r="D44" s="73"/>
      <c r="E44" s="73"/>
      <c r="F44" s="73"/>
      <c r="G44" s="79"/>
      <c r="H44" s="73"/>
      <c r="I44" s="73"/>
      <c r="J44" s="73"/>
      <c r="K44" s="99" t="s">
        <v>135</v>
      </c>
      <c r="L44" s="77"/>
      <c r="M44" s="131" t="s">
        <v>136</v>
      </c>
      <c r="N44" s="85" t="s">
        <v>137</v>
      </c>
    </row>
    <row r="45" spans="2:14" ht="17.100000000000001" customHeight="1" x14ac:dyDescent="0.2">
      <c r="B45" s="73"/>
      <c r="C45" s="73"/>
      <c r="D45" s="73"/>
      <c r="E45" s="73"/>
      <c r="F45" s="73"/>
      <c r="G45" s="79"/>
      <c r="H45" s="73"/>
      <c r="I45" s="73"/>
      <c r="J45" s="73"/>
      <c r="K45" s="99" t="s">
        <v>138</v>
      </c>
      <c r="L45" s="678">
        <f>L16+L27+L41</f>
        <v>90</v>
      </c>
      <c r="M45" s="679">
        <f>IF($L$45=0,1,IF($L$45&gt;50,11,(INT(($L$45-0.1)/5))+1))</f>
        <v>11</v>
      </c>
      <c r="N45" s="669">
        <f>(M45-1)*5</f>
        <v>50</v>
      </c>
    </row>
    <row r="46" spans="2:14" ht="17.100000000000001" customHeight="1" x14ac:dyDescent="0.2">
      <c r="B46" s="73"/>
      <c r="C46" s="73"/>
      <c r="D46" s="73"/>
      <c r="E46" s="73"/>
      <c r="F46" s="73"/>
      <c r="G46" s="79"/>
      <c r="H46" s="73"/>
      <c r="I46" s="73"/>
      <c r="J46" s="73"/>
      <c r="K46" s="73"/>
      <c r="L46" s="678"/>
      <c r="M46" s="680"/>
      <c r="N46" s="669"/>
    </row>
    <row r="47" spans="2:14" ht="17.100000000000001" customHeight="1" thickBot="1" x14ac:dyDescent="0.25">
      <c r="B47" s="73"/>
      <c r="C47" s="121"/>
      <c r="D47" s="121"/>
      <c r="E47" s="121"/>
      <c r="F47" s="121"/>
      <c r="G47" s="121"/>
      <c r="H47" s="132"/>
      <c r="I47" s="121"/>
      <c r="J47" s="121"/>
      <c r="K47" s="133"/>
      <c r="L47" s="133"/>
      <c r="M47" s="133"/>
      <c r="N47" s="133"/>
    </row>
    <row r="48" spans="2:14" ht="17.100000000000001" customHeight="1" outlineLevel="1" x14ac:dyDescent="0.2">
      <c r="B48" s="73"/>
      <c r="C48" s="73"/>
      <c r="D48" s="73"/>
      <c r="E48" s="73"/>
      <c r="F48" s="73"/>
      <c r="G48" s="73"/>
      <c r="H48" s="73"/>
      <c r="I48" s="73"/>
      <c r="J48" s="73"/>
      <c r="N48" s="156"/>
    </row>
    <row r="49" spans="2:14" ht="17.100000000000001" customHeight="1" outlineLevel="1" x14ac:dyDescent="0.2">
      <c r="B49" s="73"/>
      <c r="C49" s="160" t="s">
        <v>279</v>
      </c>
      <c r="D49" s="333"/>
      <c r="E49" s="333"/>
      <c r="F49" s="333"/>
      <c r="G49" s="333"/>
      <c r="H49" s="333"/>
      <c r="I49" s="333"/>
      <c r="J49" s="333"/>
      <c r="K49" s="333"/>
      <c r="L49" s="333"/>
      <c r="N49" s="465"/>
    </row>
    <row r="50" spans="2:14" ht="17.100000000000001" customHeight="1" outlineLevel="1" x14ac:dyDescent="0.2">
      <c r="B50" s="73"/>
      <c r="C50" s="670" t="s">
        <v>263</v>
      </c>
      <c r="D50" s="671"/>
      <c r="E50" s="671"/>
      <c r="F50" s="73"/>
      <c r="G50" s="73"/>
      <c r="H50" s="73"/>
      <c r="I50" s="673" t="s">
        <v>408</v>
      </c>
      <c r="J50" s="673"/>
      <c r="K50" s="673"/>
      <c r="N50" s="713" t="s">
        <v>256</v>
      </c>
    </row>
    <row r="51" spans="2:14" ht="17.100000000000001" customHeight="1" outlineLevel="1" x14ac:dyDescent="0.2">
      <c r="B51" s="73"/>
      <c r="C51" s="672"/>
      <c r="D51" s="672"/>
      <c r="E51" s="672"/>
      <c r="F51" s="73"/>
      <c r="G51" s="73"/>
      <c r="H51" s="73"/>
      <c r="I51" s="674"/>
      <c r="J51" s="674"/>
      <c r="K51" s="674"/>
      <c r="N51" s="714"/>
    </row>
    <row r="52" spans="2:14" ht="17.100000000000001" customHeight="1" outlineLevel="1" x14ac:dyDescent="0.2">
      <c r="B52" s="73"/>
      <c r="C52" s="134" t="s">
        <v>139</v>
      </c>
      <c r="D52" s="135" t="s">
        <v>140</v>
      </c>
      <c r="E52" s="134" t="s">
        <v>141</v>
      </c>
      <c r="F52" s="73"/>
      <c r="H52" s="73"/>
      <c r="I52" s="134" t="s">
        <v>139</v>
      </c>
      <c r="J52" s="135" t="s">
        <v>140</v>
      </c>
      <c r="K52" s="134" t="s">
        <v>141</v>
      </c>
      <c r="N52" s="714"/>
    </row>
    <row r="53" spans="2:14" ht="17.100000000000001" customHeight="1" outlineLevel="1" x14ac:dyDescent="0.2">
      <c r="B53" s="73"/>
      <c r="C53" s="136" t="s">
        <v>142</v>
      </c>
      <c r="D53" s="136" t="s">
        <v>143</v>
      </c>
      <c r="E53" s="136" t="s">
        <v>144</v>
      </c>
      <c r="F53" s="73"/>
      <c r="H53" s="73"/>
      <c r="I53" s="136" t="s">
        <v>145</v>
      </c>
      <c r="J53" s="136" t="s">
        <v>146</v>
      </c>
      <c r="K53" s="136" t="s">
        <v>147</v>
      </c>
      <c r="N53" s="714"/>
    </row>
    <row r="54" spans="2:14" ht="17.100000000000001" customHeight="1" outlineLevel="1" x14ac:dyDescent="0.2">
      <c r="B54" s="73"/>
      <c r="C54" s="137" t="s">
        <v>148</v>
      </c>
      <c r="D54" s="461" t="s">
        <v>149</v>
      </c>
      <c r="E54" s="138">
        <v>0</v>
      </c>
      <c r="F54" s="73"/>
      <c r="G54" s="73"/>
      <c r="H54" s="73"/>
      <c r="I54" s="137" t="s">
        <v>150</v>
      </c>
      <c r="J54" s="139" t="s">
        <v>151</v>
      </c>
      <c r="K54" s="138">
        <v>0</v>
      </c>
      <c r="N54" s="714"/>
    </row>
    <row r="55" spans="2:14" ht="17.100000000000001" customHeight="1" outlineLevel="1" x14ac:dyDescent="0.2">
      <c r="B55" s="73"/>
      <c r="C55" s="137" t="s">
        <v>152</v>
      </c>
      <c r="D55" s="461" t="s">
        <v>151</v>
      </c>
      <c r="E55" s="138">
        <v>0</v>
      </c>
      <c r="F55" s="73"/>
      <c r="G55" s="73"/>
      <c r="H55" s="73"/>
      <c r="I55" s="137" t="s">
        <v>153</v>
      </c>
      <c r="J55" s="461" t="s">
        <v>154</v>
      </c>
      <c r="K55" s="138">
        <v>0</v>
      </c>
      <c r="N55" s="714"/>
    </row>
    <row r="56" spans="2:14" ht="17.100000000000001" customHeight="1" outlineLevel="1" thickBot="1" x14ac:dyDescent="0.25">
      <c r="B56" s="73"/>
      <c r="C56" s="140" t="s">
        <v>155</v>
      </c>
      <c r="D56" s="141" t="s">
        <v>156</v>
      </c>
      <c r="E56" s="142">
        <f>IF(E55=0,0,E55*0.6)</f>
        <v>0</v>
      </c>
      <c r="F56" s="73"/>
      <c r="G56" s="73"/>
      <c r="H56" s="73"/>
      <c r="I56" s="140" t="s">
        <v>157</v>
      </c>
      <c r="J56" s="143" t="s">
        <v>156</v>
      </c>
      <c r="K56" s="144">
        <f>IF(K55=0,0,K55*0.6)</f>
        <v>0</v>
      </c>
      <c r="N56" s="714"/>
    </row>
    <row r="57" spans="2:14" ht="17.100000000000001" customHeight="1" outlineLevel="1" thickTop="1" x14ac:dyDescent="0.2">
      <c r="B57" s="73"/>
      <c r="C57" s="716" t="s">
        <v>158</v>
      </c>
      <c r="D57" s="718" t="s">
        <v>159</v>
      </c>
      <c r="E57" s="720">
        <f>IF(E54=0,E56,+E54+E56)</f>
        <v>0</v>
      </c>
      <c r="F57" s="73"/>
      <c r="G57" s="73"/>
      <c r="H57" s="73"/>
      <c r="I57" s="716" t="s">
        <v>160</v>
      </c>
      <c r="J57" s="724" t="s">
        <v>161</v>
      </c>
      <c r="K57" s="720">
        <f>IF(K54=0,K56,+K54+K56)</f>
        <v>0</v>
      </c>
      <c r="N57" s="714"/>
    </row>
    <row r="58" spans="2:14" ht="17.100000000000001" customHeight="1" outlineLevel="1" x14ac:dyDescent="0.2">
      <c r="B58" s="73"/>
      <c r="C58" s="717"/>
      <c r="D58" s="719"/>
      <c r="E58" s="721"/>
      <c r="F58" s="73"/>
      <c r="G58" s="73"/>
      <c r="H58" s="73"/>
      <c r="I58" s="717"/>
      <c r="J58" s="725"/>
      <c r="K58" s="721"/>
      <c r="N58" s="714"/>
    </row>
    <row r="59" spans="2:14" ht="17.100000000000001" customHeight="1" outlineLevel="1" x14ac:dyDescent="0.2">
      <c r="B59" s="73"/>
      <c r="C59" s="145"/>
      <c r="D59" s="146"/>
      <c r="E59" s="147"/>
      <c r="F59" s="73"/>
      <c r="G59" s="73"/>
      <c r="H59" s="73"/>
      <c r="I59" s="145"/>
      <c r="J59" s="104"/>
      <c r="K59" s="147"/>
      <c r="N59" s="714"/>
    </row>
    <row r="60" spans="2:14" ht="30" customHeight="1" outlineLevel="1" x14ac:dyDescent="0.2">
      <c r="B60" s="73"/>
      <c r="C60" s="722" t="s">
        <v>162</v>
      </c>
      <c r="D60" s="722"/>
      <c r="E60" s="722"/>
      <c r="F60" s="722"/>
      <c r="G60" s="722"/>
      <c r="H60" s="722"/>
      <c r="I60" s="148"/>
      <c r="J60" s="712">
        <v>488</v>
      </c>
      <c r="K60" s="712"/>
      <c r="L60" s="5" t="s">
        <v>163</v>
      </c>
      <c r="N60" s="714"/>
    </row>
    <row r="61" spans="2:14" ht="30" customHeight="1" outlineLevel="1" thickBot="1" x14ac:dyDescent="0.25">
      <c r="B61" s="73"/>
      <c r="C61" s="722" t="s">
        <v>164</v>
      </c>
      <c r="D61" s="722"/>
      <c r="E61" s="722"/>
      <c r="F61" s="722"/>
      <c r="G61" s="722"/>
      <c r="H61" s="722"/>
      <c r="I61" s="149"/>
      <c r="J61" s="723">
        <f>+J60*(1+$N$45/100)</f>
        <v>732</v>
      </c>
      <c r="K61" s="723"/>
      <c r="L61" s="5" t="s">
        <v>163</v>
      </c>
      <c r="N61" s="714"/>
    </row>
    <row r="62" spans="2:14" ht="30" customHeight="1" outlineLevel="1" thickTop="1" x14ac:dyDescent="0.2">
      <c r="B62" s="73"/>
      <c r="C62" s="726" t="s">
        <v>165</v>
      </c>
      <c r="D62" s="726"/>
      <c r="E62" s="726"/>
      <c r="F62" s="726"/>
      <c r="G62" s="726"/>
      <c r="H62" s="726"/>
      <c r="I62" s="150"/>
      <c r="J62" s="727">
        <f>(+E57+K57)*$J$61</f>
        <v>0</v>
      </c>
      <c r="K62" s="727"/>
      <c r="L62" s="151" t="s">
        <v>166</v>
      </c>
      <c r="N62" s="715"/>
    </row>
    <row r="63" spans="2:14" ht="17.100000000000001" customHeight="1" outlineLevel="1" thickBot="1" x14ac:dyDescent="0.25">
      <c r="B63" s="73"/>
      <c r="C63" s="291"/>
      <c r="D63" s="292"/>
      <c r="E63" s="292"/>
      <c r="F63" s="292"/>
      <c r="G63" s="292"/>
      <c r="H63" s="292"/>
      <c r="I63" s="293"/>
      <c r="J63" s="294"/>
      <c r="K63" s="294"/>
      <c r="L63" s="295"/>
      <c r="M63" s="133"/>
      <c r="N63" s="296"/>
    </row>
    <row r="64" spans="2:14" ht="17.100000000000001" customHeight="1" x14ac:dyDescent="0.2">
      <c r="B64" s="73"/>
      <c r="C64" s="297"/>
      <c r="D64" s="298"/>
      <c r="E64" s="298"/>
      <c r="F64" s="298"/>
      <c r="G64" s="298"/>
      <c r="H64" s="298"/>
      <c r="I64" s="299"/>
      <c r="J64" s="300"/>
      <c r="K64" s="300"/>
      <c r="L64" s="301"/>
      <c r="M64" s="156"/>
      <c r="N64" s="302"/>
    </row>
    <row r="65" spans="2:14" ht="17.100000000000001" customHeight="1" outlineLevel="1" x14ac:dyDescent="0.2">
      <c r="B65" s="73"/>
      <c r="C65" s="160" t="s">
        <v>260</v>
      </c>
      <c r="D65" s="332"/>
      <c r="E65" s="332"/>
      <c r="F65" s="332"/>
      <c r="G65" s="332"/>
      <c r="H65" s="332"/>
      <c r="I65" s="332"/>
      <c r="J65" s="332"/>
      <c r="K65" s="332"/>
      <c r="L65" s="332"/>
      <c r="M65" s="248"/>
      <c r="N65" s="713" t="s">
        <v>255</v>
      </c>
    </row>
    <row r="66" spans="2:14" ht="17.100000000000001" customHeight="1" outlineLevel="1" x14ac:dyDescent="0.2">
      <c r="B66" s="73"/>
      <c r="C66" s="670" t="s">
        <v>257</v>
      </c>
      <c r="D66" s="671"/>
      <c r="E66" s="671"/>
      <c r="F66" s="47"/>
      <c r="G66" s="47"/>
      <c r="H66" s="47"/>
      <c r="I66" s="152"/>
      <c r="J66" s="153"/>
      <c r="K66" s="153"/>
      <c r="L66" s="154"/>
      <c r="N66" s="714"/>
    </row>
    <row r="67" spans="2:14" ht="17.100000000000001" customHeight="1" outlineLevel="1" x14ac:dyDescent="0.2">
      <c r="B67" s="73"/>
      <c r="C67" s="672"/>
      <c r="D67" s="672"/>
      <c r="E67" s="672"/>
      <c r="F67" s="47"/>
      <c r="G67" s="47"/>
      <c r="H67" s="47"/>
      <c r="I67" s="152"/>
      <c r="J67" s="153"/>
      <c r="K67" s="153"/>
      <c r="L67" s="154"/>
      <c r="N67" s="714"/>
    </row>
    <row r="68" spans="2:14" ht="17.100000000000001" customHeight="1" outlineLevel="1" x14ac:dyDescent="0.2">
      <c r="B68" s="73"/>
      <c r="C68" s="134" t="s">
        <v>139</v>
      </c>
      <c r="D68" s="135" t="s">
        <v>140</v>
      </c>
      <c r="E68" s="134" t="s">
        <v>141</v>
      </c>
      <c r="F68" s="47"/>
      <c r="G68" s="47"/>
      <c r="H68" s="47"/>
      <c r="I68" s="152"/>
      <c r="J68" s="153"/>
      <c r="K68" s="153"/>
      <c r="L68" s="154"/>
      <c r="N68" s="714"/>
    </row>
    <row r="69" spans="2:14" ht="17.100000000000001" customHeight="1" outlineLevel="1" x14ac:dyDescent="0.2">
      <c r="B69" s="73"/>
      <c r="C69" s="136" t="s">
        <v>142</v>
      </c>
      <c r="D69" s="136" t="s">
        <v>143</v>
      </c>
      <c r="E69" s="136" t="s">
        <v>144</v>
      </c>
      <c r="F69" s="47"/>
      <c r="G69" s="47"/>
      <c r="H69" s="47"/>
      <c r="I69" s="152"/>
      <c r="J69" s="153"/>
      <c r="K69" s="153"/>
      <c r="L69" s="154"/>
      <c r="N69" s="714"/>
    </row>
    <row r="70" spans="2:14" ht="17.100000000000001" customHeight="1" outlineLevel="1" x14ac:dyDescent="0.2">
      <c r="B70" s="73"/>
      <c r="C70" s="137" t="s">
        <v>148</v>
      </c>
      <c r="D70" s="461" t="s">
        <v>149</v>
      </c>
      <c r="E70" s="138">
        <v>0</v>
      </c>
      <c r="F70" s="47"/>
      <c r="G70" s="47"/>
      <c r="H70" s="47"/>
      <c r="I70" s="152"/>
      <c r="J70" s="153"/>
      <c r="K70" s="153"/>
      <c r="L70" s="154"/>
      <c r="N70" s="714"/>
    </row>
    <row r="71" spans="2:14" ht="17.100000000000001" customHeight="1" outlineLevel="1" x14ac:dyDescent="0.2">
      <c r="B71" s="73"/>
      <c r="C71" s="137" t="s">
        <v>152</v>
      </c>
      <c r="D71" s="461" t="s">
        <v>151</v>
      </c>
      <c r="E71" s="138">
        <v>0</v>
      </c>
      <c r="F71" s="47"/>
      <c r="G71" s="47"/>
      <c r="H71" s="47"/>
      <c r="I71" s="152"/>
      <c r="J71" s="153"/>
      <c r="K71" s="153"/>
      <c r="L71" s="154"/>
      <c r="N71" s="714"/>
    </row>
    <row r="72" spans="2:14" ht="17.100000000000001" customHeight="1" outlineLevel="1" thickBot="1" x14ac:dyDescent="0.25">
      <c r="B72" s="73"/>
      <c r="C72" s="140" t="s">
        <v>155</v>
      </c>
      <c r="D72" s="141" t="s">
        <v>156</v>
      </c>
      <c r="E72" s="142">
        <f>IF(E71=0,0,E71*0.6)</f>
        <v>0</v>
      </c>
      <c r="F72" s="47"/>
      <c r="G72" s="47"/>
      <c r="H72" s="47"/>
      <c r="I72" s="152"/>
      <c r="J72" s="153"/>
      <c r="K72" s="153"/>
      <c r="L72" s="154"/>
      <c r="N72" s="714"/>
    </row>
    <row r="73" spans="2:14" ht="17.100000000000001" customHeight="1" outlineLevel="1" thickTop="1" x14ac:dyDescent="0.2">
      <c r="B73" s="73"/>
      <c r="C73" s="716" t="s">
        <v>158</v>
      </c>
      <c r="D73" s="718" t="s">
        <v>159</v>
      </c>
      <c r="E73" s="720">
        <f>IF(E70=0,E72,+E70+E72)</f>
        <v>0</v>
      </c>
      <c r="F73" s="47"/>
      <c r="G73" s="47"/>
      <c r="H73" s="47"/>
      <c r="I73" s="152"/>
      <c r="J73" s="153"/>
      <c r="K73" s="153"/>
      <c r="L73" s="154"/>
      <c r="N73" s="714"/>
    </row>
    <row r="74" spans="2:14" ht="17.100000000000001" customHeight="1" outlineLevel="1" x14ac:dyDescent="0.2">
      <c r="B74" s="73"/>
      <c r="C74" s="717"/>
      <c r="D74" s="719"/>
      <c r="E74" s="721"/>
      <c r="F74" s="47"/>
      <c r="G74" s="47"/>
      <c r="H74" s="47"/>
      <c r="J74" s="153"/>
      <c r="K74" s="153"/>
      <c r="L74" s="154"/>
      <c r="N74" s="714"/>
    </row>
    <row r="75" spans="2:14" ht="17.100000000000001" customHeight="1" outlineLevel="1" x14ac:dyDescent="0.2">
      <c r="B75" s="73"/>
      <c r="C75" s="73"/>
      <c r="D75" s="73"/>
      <c r="E75" s="73"/>
      <c r="F75" s="73"/>
      <c r="G75" s="73"/>
      <c r="H75" s="73"/>
      <c r="I75" s="73"/>
      <c r="J75" s="155"/>
      <c r="N75" s="714"/>
    </row>
    <row r="76" spans="2:14" ht="30" customHeight="1" outlineLevel="1" x14ac:dyDescent="0.2">
      <c r="B76" s="73"/>
      <c r="C76" s="722" t="s">
        <v>162</v>
      </c>
      <c r="D76" s="722"/>
      <c r="E76" s="722"/>
      <c r="F76" s="722"/>
      <c r="G76" s="722"/>
      <c r="H76" s="722"/>
      <c r="I76" s="148"/>
      <c r="J76" s="712">
        <v>488</v>
      </c>
      <c r="K76" s="712"/>
      <c r="L76" s="5" t="s">
        <v>163</v>
      </c>
      <c r="N76" s="714"/>
    </row>
    <row r="77" spans="2:14" ht="30" customHeight="1" outlineLevel="1" thickBot="1" x14ac:dyDescent="0.25">
      <c r="B77" s="73"/>
      <c r="C77" s="722" t="s">
        <v>164</v>
      </c>
      <c r="D77" s="722"/>
      <c r="E77" s="722"/>
      <c r="F77" s="722"/>
      <c r="G77" s="722"/>
      <c r="H77" s="722"/>
      <c r="I77" s="149"/>
      <c r="J77" s="723">
        <f>+J76*(1+$N$45/100)</f>
        <v>732</v>
      </c>
      <c r="K77" s="723"/>
      <c r="L77" s="5" t="s">
        <v>163</v>
      </c>
      <c r="N77" s="714"/>
    </row>
    <row r="78" spans="2:14" ht="30" customHeight="1" outlineLevel="1" thickTop="1" x14ac:dyDescent="0.2">
      <c r="B78" s="73"/>
      <c r="C78" s="728" t="s">
        <v>261</v>
      </c>
      <c r="D78" s="728"/>
      <c r="E78" s="728"/>
      <c r="F78" s="728"/>
      <c r="G78" s="728"/>
      <c r="H78" s="728"/>
      <c r="I78" s="150"/>
      <c r="J78" s="727">
        <f>(+E73)*$J$93</f>
        <v>0</v>
      </c>
      <c r="K78" s="727"/>
      <c r="L78" s="151" t="s">
        <v>166</v>
      </c>
      <c r="N78" s="715"/>
    </row>
    <row r="79" spans="2:14" ht="17.100000000000001" customHeight="1" thickBot="1" x14ac:dyDescent="0.25">
      <c r="B79" s="73"/>
      <c r="C79" s="291"/>
      <c r="D79" s="292"/>
      <c r="E79" s="292"/>
      <c r="F79" s="292"/>
      <c r="G79" s="292"/>
      <c r="H79" s="292"/>
      <c r="I79" s="293"/>
      <c r="J79" s="294"/>
      <c r="K79" s="294"/>
      <c r="L79" s="295"/>
      <c r="M79" s="133"/>
      <c r="N79" s="296"/>
    </row>
    <row r="80" spans="2:14" ht="17.100000000000001" hidden="1" customHeight="1" outlineLevel="1" x14ac:dyDescent="0.2">
      <c r="B80" s="73"/>
      <c r="C80" s="297"/>
      <c r="D80" s="298"/>
      <c r="E80" s="298"/>
      <c r="F80" s="298"/>
      <c r="G80" s="298"/>
      <c r="H80" s="298"/>
      <c r="I80" s="299"/>
      <c r="J80" s="300"/>
      <c r="K80" s="300"/>
      <c r="L80" s="301"/>
      <c r="M80" s="156"/>
      <c r="N80" s="302"/>
    </row>
    <row r="81" spans="2:14" ht="17.100000000000001" hidden="1" customHeight="1" outlineLevel="1" x14ac:dyDescent="0.2">
      <c r="B81" s="73"/>
      <c r="C81" s="160" t="s">
        <v>262</v>
      </c>
      <c r="D81" s="331"/>
      <c r="E81" s="331"/>
      <c r="F81" s="331"/>
      <c r="G81" s="331"/>
      <c r="H81" s="331"/>
      <c r="I81" s="331"/>
      <c r="J81" s="331"/>
      <c r="K81" s="331"/>
      <c r="L81" s="331"/>
      <c r="M81" s="248"/>
      <c r="N81" s="713" t="s">
        <v>254</v>
      </c>
    </row>
    <row r="82" spans="2:14" ht="17.100000000000001" hidden="1" customHeight="1" outlineLevel="1" x14ac:dyDescent="0.2">
      <c r="B82" s="73"/>
      <c r="C82" s="670" t="s">
        <v>167</v>
      </c>
      <c r="D82" s="671"/>
      <c r="E82" s="671"/>
      <c r="F82" s="47"/>
      <c r="G82" s="47"/>
      <c r="H82" s="47"/>
      <c r="I82" s="152"/>
      <c r="J82" s="153"/>
      <c r="K82" s="153"/>
      <c r="L82" s="154"/>
      <c r="N82" s="714"/>
    </row>
    <row r="83" spans="2:14" ht="17.100000000000001" hidden="1" customHeight="1" outlineLevel="1" x14ac:dyDescent="0.2">
      <c r="B83" s="73"/>
      <c r="C83" s="672"/>
      <c r="D83" s="672"/>
      <c r="E83" s="672"/>
      <c r="F83" s="47"/>
      <c r="G83" s="47"/>
      <c r="H83" s="47"/>
      <c r="I83" s="152"/>
      <c r="J83" s="153"/>
      <c r="K83" s="153"/>
      <c r="L83" s="154"/>
      <c r="N83" s="714"/>
    </row>
    <row r="84" spans="2:14" ht="17.100000000000001" hidden="1" customHeight="1" outlineLevel="1" x14ac:dyDescent="0.2">
      <c r="B84" s="73"/>
      <c r="C84" s="134" t="s">
        <v>139</v>
      </c>
      <c r="D84" s="135" t="s">
        <v>140</v>
      </c>
      <c r="E84" s="134" t="s">
        <v>141</v>
      </c>
      <c r="F84" s="47"/>
      <c r="G84" s="47"/>
      <c r="H84" s="47"/>
      <c r="I84" s="152"/>
      <c r="J84" s="153"/>
      <c r="K84" s="153"/>
      <c r="L84" s="154"/>
      <c r="N84" s="714"/>
    </row>
    <row r="85" spans="2:14" ht="17.100000000000001" hidden="1" customHeight="1" outlineLevel="1" x14ac:dyDescent="0.2">
      <c r="B85" s="73"/>
      <c r="C85" s="136" t="s">
        <v>142</v>
      </c>
      <c r="D85" s="136" t="s">
        <v>143</v>
      </c>
      <c r="E85" s="136" t="s">
        <v>144</v>
      </c>
      <c r="F85" s="47"/>
      <c r="G85" s="47"/>
      <c r="H85" s="47"/>
      <c r="I85" s="152"/>
      <c r="J85" s="153"/>
      <c r="K85" s="153"/>
      <c r="L85" s="154"/>
      <c r="N85" s="714"/>
    </row>
    <row r="86" spans="2:14" ht="17.100000000000001" hidden="1" customHeight="1" outlineLevel="1" x14ac:dyDescent="0.2">
      <c r="B86" s="73"/>
      <c r="C86" s="137" t="s">
        <v>148</v>
      </c>
      <c r="D86" s="461" t="s">
        <v>149</v>
      </c>
      <c r="E86" s="138">
        <v>0</v>
      </c>
      <c r="F86" s="47"/>
      <c r="G86" s="47"/>
      <c r="H86" s="47"/>
      <c r="I86" s="152"/>
      <c r="J86" s="153"/>
      <c r="K86" s="153"/>
      <c r="L86" s="154"/>
      <c r="N86" s="714"/>
    </row>
    <row r="87" spans="2:14" ht="17.100000000000001" hidden="1" customHeight="1" outlineLevel="1" x14ac:dyDescent="0.2">
      <c r="B87" s="73"/>
      <c r="C87" s="137" t="s">
        <v>152</v>
      </c>
      <c r="D87" s="461" t="s">
        <v>151</v>
      </c>
      <c r="E87" s="138">
        <v>0</v>
      </c>
      <c r="F87" s="47"/>
      <c r="G87" s="47"/>
      <c r="H87" s="47"/>
      <c r="I87" s="152"/>
      <c r="J87" s="153"/>
      <c r="K87" s="153"/>
      <c r="L87" s="154"/>
      <c r="N87" s="714"/>
    </row>
    <row r="88" spans="2:14" ht="17.100000000000001" hidden="1" customHeight="1" outlineLevel="1" thickBot="1" x14ac:dyDescent="0.25">
      <c r="B88" s="73"/>
      <c r="C88" s="140" t="s">
        <v>155</v>
      </c>
      <c r="D88" s="141" t="s">
        <v>156</v>
      </c>
      <c r="E88" s="142">
        <f>IF(E87=0,0,E87*0.6)</f>
        <v>0</v>
      </c>
      <c r="F88" s="47"/>
      <c r="G88" s="47"/>
      <c r="H88" s="47"/>
      <c r="I88" s="152"/>
      <c r="J88" s="153"/>
      <c r="K88" s="153"/>
      <c r="L88" s="154"/>
      <c r="N88" s="714"/>
    </row>
    <row r="89" spans="2:14" ht="17.100000000000001" hidden="1" customHeight="1" outlineLevel="1" thickTop="1" x14ac:dyDescent="0.2">
      <c r="B89" s="73"/>
      <c r="C89" s="716" t="s">
        <v>158</v>
      </c>
      <c r="D89" s="718" t="s">
        <v>159</v>
      </c>
      <c r="E89" s="720">
        <f>IF(E86=0,E88,+E86+E88)</f>
        <v>0</v>
      </c>
      <c r="F89" s="47"/>
      <c r="G89" s="47"/>
      <c r="H89" s="47"/>
      <c r="I89" s="152"/>
      <c r="J89" s="153"/>
      <c r="K89" s="153"/>
      <c r="L89" s="154"/>
      <c r="N89" s="714"/>
    </row>
    <row r="90" spans="2:14" ht="17.100000000000001" hidden="1" customHeight="1" outlineLevel="1" x14ac:dyDescent="0.2">
      <c r="B90" s="73"/>
      <c r="C90" s="717"/>
      <c r="D90" s="719"/>
      <c r="E90" s="721"/>
      <c r="F90" s="47"/>
      <c r="G90" s="47"/>
      <c r="H90" s="47"/>
      <c r="J90" s="153"/>
      <c r="K90" s="153"/>
      <c r="L90" s="154"/>
      <c r="N90" s="714"/>
    </row>
    <row r="91" spans="2:14" ht="17.100000000000001" hidden="1" customHeight="1" outlineLevel="1" x14ac:dyDescent="0.2">
      <c r="B91" s="73"/>
      <c r="C91" s="73"/>
      <c r="D91" s="73"/>
      <c r="E91" s="73"/>
      <c r="F91" s="73"/>
      <c r="G91" s="73"/>
      <c r="H91" s="73"/>
      <c r="I91" s="73"/>
      <c r="J91" s="155"/>
      <c r="N91" s="714"/>
    </row>
    <row r="92" spans="2:14" ht="30" hidden="1" customHeight="1" outlineLevel="1" x14ac:dyDescent="0.2">
      <c r="B92" s="73"/>
      <c r="C92" s="722" t="s">
        <v>162</v>
      </c>
      <c r="D92" s="722"/>
      <c r="E92" s="722"/>
      <c r="F92" s="722"/>
      <c r="G92" s="722"/>
      <c r="H92" s="722"/>
      <c r="I92" s="148"/>
      <c r="J92" s="712">
        <v>488</v>
      </c>
      <c r="K92" s="712"/>
      <c r="L92" s="5" t="s">
        <v>163</v>
      </c>
      <c r="N92" s="714"/>
    </row>
    <row r="93" spans="2:14" ht="30" hidden="1" customHeight="1" outlineLevel="1" thickBot="1" x14ac:dyDescent="0.25">
      <c r="B93" s="73"/>
      <c r="C93" s="722" t="s">
        <v>164</v>
      </c>
      <c r="D93" s="722"/>
      <c r="E93" s="722"/>
      <c r="F93" s="722"/>
      <c r="G93" s="722"/>
      <c r="H93" s="722"/>
      <c r="I93" s="149"/>
      <c r="J93" s="723">
        <f>+J92*(1+$N$45/100)</f>
        <v>732</v>
      </c>
      <c r="K93" s="723"/>
      <c r="L93" s="5" t="s">
        <v>163</v>
      </c>
      <c r="N93" s="714"/>
    </row>
    <row r="94" spans="2:14" ht="30" hidden="1" customHeight="1" outlineLevel="1" thickTop="1" x14ac:dyDescent="0.2">
      <c r="B94" s="73"/>
      <c r="C94" s="728" t="s">
        <v>261</v>
      </c>
      <c r="D94" s="726"/>
      <c r="E94" s="726"/>
      <c r="F94" s="726"/>
      <c r="G94" s="726"/>
      <c r="H94" s="726"/>
      <c r="I94" s="150"/>
      <c r="J94" s="727">
        <f>(+E89)*$J$93</f>
        <v>0</v>
      </c>
      <c r="K94" s="727"/>
      <c r="L94" s="151" t="s">
        <v>166</v>
      </c>
      <c r="N94" s="715"/>
    </row>
    <row r="95" spans="2:14" ht="17.100000000000001" hidden="1" customHeight="1" outlineLevel="1" thickBot="1" x14ac:dyDescent="0.25">
      <c r="C95" s="291"/>
      <c r="D95" s="292"/>
      <c r="E95" s="292"/>
      <c r="F95" s="292"/>
      <c r="G95" s="292"/>
      <c r="H95" s="292"/>
      <c r="I95" s="293"/>
      <c r="J95" s="294"/>
      <c r="K95" s="294"/>
      <c r="L95" s="295"/>
      <c r="M95" s="133"/>
      <c r="N95" s="296"/>
    </row>
    <row r="96" spans="2:14" ht="17.100000000000001" customHeight="1" collapsed="1" x14ac:dyDescent="0.2">
      <c r="C96" s="297"/>
      <c r="D96" s="298"/>
      <c r="E96" s="298"/>
      <c r="F96" s="298"/>
      <c r="G96" s="298"/>
      <c r="H96" s="298"/>
      <c r="I96" s="299"/>
      <c r="J96" s="300"/>
      <c r="K96" s="300"/>
      <c r="L96" s="301"/>
      <c r="M96" s="156"/>
      <c r="N96" s="302"/>
    </row>
    <row r="97" spans="3:14" ht="17.100000000000001" customHeight="1" x14ac:dyDescent="0.2">
      <c r="C97" s="449"/>
      <c r="D97" s="47"/>
      <c r="E97" s="47"/>
      <c r="F97" s="47"/>
      <c r="G97" s="47"/>
      <c r="H97" s="47"/>
      <c r="I97" s="152"/>
      <c r="J97" s="153"/>
      <c r="K97" s="153"/>
      <c r="L97" s="154"/>
      <c r="N97" s="478"/>
    </row>
    <row r="98" spans="3:14" ht="17.100000000000001" customHeight="1" x14ac:dyDescent="0.2">
      <c r="C98" s="449"/>
      <c r="D98" s="47"/>
      <c r="E98" s="47"/>
      <c r="F98" s="47"/>
      <c r="G98" s="47"/>
      <c r="H98" s="47"/>
      <c r="I98" s="152"/>
      <c r="J98" s="153"/>
      <c r="K98" s="153"/>
      <c r="L98" s="154"/>
      <c r="N98" s="478"/>
    </row>
    <row r="99" spans="3:14" ht="17.100000000000001" customHeight="1" x14ac:dyDescent="0.2">
      <c r="C99" s="449"/>
      <c r="D99" s="47"/>
      <c r="E99" s="47"/>
      <c r="F99" s="47"/>
      <c r="G99" s="47"/>
      <c r="H99" s="47"/>
      <c r="I99" s="152"/>
      <c r="J99" s="153"/>
      <c r="K99" s="153"/>
      <c r="L99" s="154"/>
      <c r="N99" s="478"/>
    </row>
    <row r="100" spans="3:14" ht="17.100000000000001" customHeight="1" x14ac:dyDescent="0.2">
      <c r="C100" s="449"/>
      <c r="D100" s="47"/>
      <c r="E100" s="47"/>
      <c r="F100" s="47"/>
      <c r="G100" s="47"/>
      <c r="H100" s="47"/>
      <c r="I100" s="152"/>
      <c r="J100" s="153"/>
      <c r="K100" s="153"/>
      <c r="L100" s="154"/>
      <c r="N100" s="478"/>
    </row>
    <row r="101" spans="3:14" ht="17.100000000000001" customHeight="1" x14ac:dyDescent="0.2">
      <c r="C101" s="303" t="s">
        <v>230</v>
      </c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</row>
    <row r="102" spans="3:14" ht="17.100000000000001" customHeight="1" thickBot="1" x14ac:dyDescent="0.25"/>
    <row r="103" spans="3:14" ht="17.100000000000001" customHeight="1" x14ac:dyDescent="0.2">
      <c r="C103" s="157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8"/>
    </row>
    <row r="104" spans="3:14" ht="17.100000000000001" customHeight="1" x14ac:dyDescent="0.2">
      <c r="C104" s="80"/>
      <c r="D104" s="159">
        <v>280.22000000000003</v>
      </c>
      <c r="E104" s="2" t="s">
        <v>168</v>
      </c>
      <c r="F104" s="655" t="s">
        <v>169</v>
      </c>
      <c r="G104" s="655"/>
      <c r="H104" s="655"/>
      <c r="I104" s="655"/>
      <c r="J104" s="655"/>
      <c r="K104" s="655"/>
      <c r="L104" s="655"/>
      <c r="M104" s="655"/>
      <c r="N104" s="656"/>
    </row>
    <row r="105" spans="3:14" ht="17.100000000000001" customHeight="1" x14ac:dyDescent="0.2">
      <c r="C105" s="80"/>
      <c r="D105" s="159">
        <v>299</v>
      </c>
      <c r="E105" s="2" t="s">
        <v>168</v>
      </c>
      <c r="F105" s="655" t="s">
        <v>170</v>
      </c>
      <c r="G105" s="655"/>
      <c r="H105" s="655"/>
      <c r="I105" s="655"/>
      <c r="J105" s="655"/>
      <c r="K105" s="655"/>
      <c r="L105" s="655"/>
      <c r="M105" s="655"/>
      <c r="N105" s="656"/>
    </row>
    <row r="106" spans="3:14" ht="17.100000000000001" customHeight="1" x14ac:dyDescent="0.2">
      <c r="C106" s="80"/>
      <c r="D106" s="159">
        <v>315.12</v>
      </c>
      <c r="E106" s="2" t="s">
        <v>168</v>
      </c>
      <c r="F106" s="655" t="s">
        <v>171</v>
      </c>
      <c r="G106" s="655"/>
      <c r="H106" s="655"/>
      <c r="I106" s="655"/>
      <c r="J106" s="655"/>
      <c r="K106" s="655"/>
      <c r="L106" s="655"/>
      <c r="M106" s="655"/>
      <c r="N106" s="656"/>
    </row>
    <row r="107" spans="3:14" ht="17.100000000000001" customHeight="1" x14ac:dyDescent="0.2">
      <c r="C107" s="80"/>
      <c r="D107" s="159">
        <v>325.77</v>
      </c>
      <c r="E107" s="2" t="s">
        <v>168</v>
      </c>
      <c r="F107" s="655" t="s">
        <v>172</v>
      </c>
      <c r="G107" s="655"/>
      <c r="H107" s="655"/>
      <c r="I107" s="655"/>
      <c r="J107" s="655"/>
      <c r="K107" s="655"/>
      <c r="L107" s="655"/>
      <c r="M107" s="655"/>
      <c r="N107" s="656"/>
    </row>
    <row r="108" spans="3:14" ht="17.100000000000001" customHeight="1" x14ac:dyDescent="0.2">
      <c r="C108" s="80"/>
      <c r="D108" s="159">
        <v>343.58</v>
      </c>
      <c r="E108" s="2" t="s">
        <v>168</v>
      </c>
      <c r="F108" s="655" t="s">
        <v>173</v>
      </c>
      <c r="G108" s="655"/>
      <c r="H108" s="655"/>
      <c r="I108" s="655"/>
      <c r="J108" s="655"/>
      <c r="K108" s="655"/>
      <c r="L108" s="655"/>
      <c r="M108" s="655"/>
      <c r="N108" s="656"/>
    </row>
    <row r="109" spans="3:14" ht="17.100000000000001" customHeight="1" x14ac:dyDescent="0.2">
      <c r="C109" s="80"/>
      <c r="D109" s="159">
        <v>357.36</v>
      </c>
      <c r="E109" s="2" t="s">
        <v>168</v>
      </c>
      <c r="F109" s="655" t="s">
        <v>174</v>
      </c>
      <c r="G109" s="655"/>
      <c r="H109" s="655"/>
      <c r="I109" s="655"/>
      <c r="J109" s="655"/>
      <c r="K109" s="655"/>
      <c r="L109" s="655"/>
      <c r="M109" s="655"/>
      <c r="N109" s="656"/>
    </row>
    <row r="110" spans="3:14" ht="17.100000000000001" customHeight="1" x14ac:dyDescent="0.2">
      <c r="C110" s="80"/>
      <c r="D110" s="159">
        <v>373.95</v>
      </c>
      <c r="E110" s="2" t="s">
        <v>168</v>
      </c>
      <c r="F110" s="655" t="s">
        <v>175</v>
      </c>
      <c r="G110" s="655"/>
      <c r="H110" s="655"/>
      <c r="I110" s="655"/>
      <c r="J110" s="655"/>
      <c r="K110" s="655"/>
      <c r="L110" s="655"/>
      <c r="M110" s="655"/>
      <c r="N110" s="656"/>
    </row>
    <row r="111" spans="3:14" ht="17.100000000000001" customHeight="1" x14ac:dyDescent="0.2">
      <c r="C111" s="80"/>
      <c r="D111" s="159">
        <v>375</v>
      </c>
      <c r="E111" s="2" t="s">
        <v>168</v>
      </c>
      <c r="F111" s="655" t="s">
        <v>177</v>
      </c>
      <c r="G111" s="655"/>
      <c r="H111" s="655"/>
      <c r="I111" s="655"/>
      <c r="J111" s="655"/>
      <c r="K111" s="655"/>
      <c r="L111" s="655"/>
      <c r="M111" s="655"/>
      <c r="N111" s="656"/>
    </row>
    <row r="112" spans="3:14" ht="17.100000000000001" customHeight="1" x14ac:dyDescent="0.2">
      <c r="C112" s="80"/>
      <c r="D112" s="159">
        <v>378.81</v>
      </c>
      <c r="E112" s="2" t="s">
        <v>168</v>
      </c>
      <c r="F112" s="655" t="s">
        <v>199</v>
      </c>
      <c r="G112" s="655"/>
      <c r="H112" s="655"/>
      <c r="I112" s="655"/>
      <c r="J112" s="655"/>
      <c r="K112" s="655"/>
      <c r="L112" s="655"/>
      <c r="M112" s="655"/>
      <c r="N112" s="656"/>
    </row>
    <row r="113" spans="3:14" ht="17.100000000000001" customHeight="1" x14ac:dyDescent="0.2">
      <c r="C113" s="80"/>
      <c r="D113" s="159">
        <v>392.81</v>
      </c>
      <c r="E113" s="2" t="s">
        <v>168</v>
      </c>
      <c r="F113" s="655" t="s">
        <v>205</v>
      </c>
      <c r="G113" s="655"/>
      <c r="H113" s="655"/>
      <c r="I113" s="655"/>
      <c r="J113" s="655"/>
      <c r="K113" s="655"/>
      <c r="L113" s="655"/>
      <c r="M113" s="655"/>
      <c r="N113" s="656"/>
    </row>
    <row r="114" spans="3:14" ht="17.100000000000001" customHeight="1" x14ac:dyDescent="0.2">
      <c r="C114" s="80"/>
      <c r="D114" s="159">
        <v>405.06</v>
      </c>
      <c r="E114" s="2" t="s">
        <v>168</v>
      </c>
      <c r="F114" s="655" t="s">
        <v>206</v>
      </c>
      <c r="G114" s="655"/>
      <c r="H114" s="655"/>
      <c r="I114" s="655"/>
      <c r="J114" s="655"/>
      <c r="K114" s="655"/>
      <c r="L114" s="655"/>
      <c r="M114" s="655"/>
      <c r="N114" s="656"/>
    </row>
    <row r="115" spans="3:14" ht="17.100000000000001" customHeight="1" x14ac:dyDescent="0.2">
      <c r="C115" s="80"/>
      <c r="D115" s="159">
        <v>407.36</v>
      </c>
      <c r="E115" s="2" t="s">
        <v>168</v>
      </c>
      <c r="F115" s="655" t="s">
        <v>208</v>
      </c>
      <c r="G115" s="655"/>
      <c r="H115" s="655"/>
      <c r="I115" s="655"/>
      <c r="J115" s="655"/>
      <c r="K115" s="655"/>
      <c r="L115" s="655"/>
      <c r="M115" s="655"/>
      <c r="N115" s="656"/>
    </row>
    <row r="116" spans="3:14" ht="17.100000000000001" customHeight="1" x14ac:dyDescent="0.2">
      <c r="C116" s="80"/>
      <c r="D116" s="159">
        <v>405.82</v>
      </c>
      <c r="E116" s="2" t="s">
        <v>168</v>
      </c>
      <c r="F116" s="655" t="s">
        <v>211</v>
      </c>
      <c r="G116" s="655"/>
      <c r="H116" s="655"/>
      <c r="I116" s="655"/>
      <c r="J116" s="655"/>
      <c r="K116" s="655"/>
      <c r="L116" s="655"/>
      <c r="M116" s="655"/>
      <c r="N116" s="656"/>
    </row>
    <row r="117" spans="3:14" ht="17.100000000000001" customHeight="1" x14ac:dyDescent="0.2">
      <c r="C117" s="80"/>
      <c r="D117" s="159">
        <v>406.97</v>
      </c>
      <c r="E117" s="2" t="s">
        <v>168</v>
      </c>
      <c r="F117" s="655" t="s">
        <v>229</v>
      </c>
      <c r="G117" s="655"/>
      <c r="H117" s="655"/>
      <c r="I117" s="655"/>
      <c r="J117" s="655"/>
      <c r="K117" s="655"/>
      <c r="L117" s="655"/>
      <c r="M117" s="655"/>
      <c r="N117" s="656"/>
    </row>
    <row r="118" spans="3:14" ht="17.100000000000001" customHeight="1" x14ac:dyDescent="0.2">
      <c r="C118" s="80"/>
      <c r="D118" s="159">
        <v>409.65</v>
      </c>
      <c r="E118" s="2" t="s">
        <v>168</v>
      </c>
      <c r="F118" s="655" t="s">
        <v>234</v>
      </c>
      <c r="G118" s="655"/>
      <c r="H118" s="655"/>
      <c r="I118" s="655"/>
      <c r="J118" s="655"/>
      <c r="K118" s="655"/>
      <c r="L118" s="655"/>
      <c r="M118" s="655"/>
      <c r="N118" s="656"/>
    </row>
    <row r="119" spans="3:14" ht="17.100000000000001" customHeight="1" x14ac:dyDescent="0.2">
      <c r="C119" s="80"/>
      <c r="D119" s="159">
        <v>411.56</v>
      </c>
      <c r="E119" s="2" t="s">
        <v>168</v>
      </c>
      <c r="F119" s="655" t="s">
        <v>241</v>
      </c>
      <c r="G119" s="655"/>
      <c r="H119" s="655"/>
      <c r="I119" s="655"/>
      <c r="J119" s="655"/>
      <c r="K119" s="655"/>
      <c r="L119" s="655"/>
      <c r="M119" s="655"/>
      <c r="N119" s="656"/>
    </row>
    <row r="120" spans="3:14" ht="17.100000000000001" customHeight="1" x14ac:dyDescent="0.2">
      <c r="C120" s="80"/>
      <c r="D120" s="159">
        <v>415.43</v>
      </c>
      <c r="E120" s="2" t="s">
        <v>168</v>
      </c>
      <c r="F120" s="655" t="s">
        <v>251</v>
      </c>
      <c r="G120" s="655"/>
      <c r="H120" s="655"/>
      <c r="I120" s="655"/>
      <c r="J120" s="655"/>
      <c r="K120" s="655"/>
      <c r="L120" s="655"/>
      <c r="M120" s="655"/>
      <c r="N120" s="656"/>
    </row>
    <row r="121" spans="3:14" ht="17.100000000000001" customHeight="1" x14ac:dyDescent="0.2">
      <c r="C121" s="80"/>
      <c r="D121" s="159">
        <v>419.1</v>
      </c>
      <c r="E121" s="2" t="s">
        <v>168</v>
      </c>
      <c r="F121" s="655" t="s">
        <v>252</v>
      </c>
      <c r="G121" s="655"/>
      <c r="H121" s="655"/>
      <c r="I121" s="655"/>
      <c r="J121" s="655"/>
      <c r="K121" s="655"/>
      <c r="L121" s="655"/>
      <c r="M121" s="655"/>
      <c r="N121" s="656"/>
    </row>
    <row r="122" spans="3:14" ht="17.100000000000001" customHeight="1" x14ac:dyDescent="0.2">
      <c r="C122" s="80"/>
      <c r="D122" s="159">
        <v>420.32</v>
      </c>
      <c r="E122" s="2" t="s">
        <v>168</v>
      </c>
      <c r="F122" s="729" t="s">
        <v>253</v>
      </c>
      <c r="G122" s="655"/>
      <c r="H122" s="655"/>
      <c r="I122" s="655"/>
      <c r="J122" s="655"/>
      <c r="K122" s="655"/>
      <c r="L122" s="655"/>
      <c r="M122" s="655"/>
      <c r="N122" s="656"/>
    </row>
    <row r="123" spans="3:14" ht="17.100000000000001" customHeight="1" x14ac:dyDescent="0.2">
      <c r="C123" s="80"/>
      <c r="D123" s="159">
        <v>474.1</v>
      </c>
      <c r="E123" s="2" t="s">
        <v>168</v>
      </c>
      <c r="F123" s="729" t="s">
        <v>273</v>
      </c>
      <c r="G123" s="655"/>
      <c r="H123" s="655"/>
      <c r="I123" s="655"/>
      <c r="J123" s="655"/>
      <c r="K123" s="655"/>
      <c r="L123" s="655"/>
      <c r="M123" s="655"/>
      <c r="N123" s="656"/>
    </row>
    <row r="124" spans="3:14" ht="17.100000000000001" customHeight="1" x14ac:dyDescent="0.2">
      <c r="C124" s="80"/>
      <c r="D124" s="159">
        <v>476.83</v>
      </c>
      <c r="E124" s="2" t="s">
        <v>168</v>
      </c>
      <c r="F124" s="729" t="s">
        <v>411</v>
      </c>
      <c r="G124" s="655"/>
      <c r="H124" s="655"/>
      <c r="I124" s="655"/>
      <c r="J124" s="655"/>
      <c r="K124" s="655"/>
      <c r="L124" s="655"/>
      <c r="M124" s="655"/>
      <c r="N124" s="656"/>
    </row>
    <row r="125" spans="3:14" ht="17.100000000000001" customHeight="1" x14ac:dyDescent="0.2">
      <c r="C125" s="80"/>
      <c r="D125" s="159">
        <v>480</v>
      </c>
      <c r="E125" s="2" t="s">
        <v>168</v>
      </c>
      <c r="F125" s="729" t="s">
        <v>413</v>
      </c>
      <c r="G125" s="655"/>
      <c r="H125" s="655"/>
      <c r="I125" s="655"/>
      <c r="J125" s="655"/>
      <c r="K125" s="655"/>
      <c r="L125" s="655"/>
      <c r="M125" s="655"/>
      <c r="N125" s="656"/>
    </row>
    <row r="126" spans="3:14" ht="17.100000000000001" customHeight="1" x14ac:dyDescent="0.2">
      <c r="C126" s="80"/>
      <c r="D126" s="159">
        <v>488</v>
      </c>
      <c r="E126" s="2" t="s">
        <v>168</v>
      </c>
      <c r="F126" s="729" t="s">
        <v>518</v>
      </c>
      <c r="G126" s="655"/>
      <c r="H126" s="655"/>
      <c r="I126" s="655"/>
      <c r="J126" s="655"/>
      <c r="K126" s="655"/>
      <c r="L126" s="655"/>
      <c r="M126" s="655"/>
      <c r="N126" s="656"/>
    </row>
    <row r="127" spans="3:14" ht="17.100000000000001" customHeight="1" thickBot="1" x14ac:dyDescent="0.25">
      <c r="C127" s="161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62"/>
    </row>
  </sheetData>
  <sheetProtection algorithmName="SHA-512" hashValue="virE0+M0TTx/o4PWEjFLKV/Yvrj8TA8kW0UX4C/6V62B6EPiRSF5RHkQtRLbiZg7JV/kwo60fKv/nwmaBHax+A==" saltValue="mzleVVQZsW0Twl9avAUt/A==" spinCount="100000" sheet="1" autoFilter="0"/>
  <mergeCells count="91">
    <mergeCell ref="N65:N78"/>
    <mergeCell ref="C66:E67"/>
    <mergeCell ref="C73:C74"/>
    <mergeCell ref="D73:D74"/>
    <mergeCell ref="E73:E74"/>
    <mergeCell ref="C76:H76"/>
    <mergeCell ref="J76:K76"/>
    <mergeCell ref="C77:H77"/>
    <mergeCell ref="J77:K77"/>
    <mergeCell ref="C78:H78"/>
    <mergeCell ref="J78:K78"/>
    <mergeCell ref="F119:N119"/>
    <mergeCell ref="F117:N117"/>
    <mergeCell ref="F115:N115"/>
    <mergeCell ref="F126:N126"/>
    <mergeCell ref="F109:N109"/>
    <mergeCell ref="F118:N118"/>
    <mergeCell ref="F116:N116"/>
    <mergeCell ref="F111:N111"/>
    <mergeCell ref="F120:N120"/>
    <mergeCell ref="F121:N121"/>
    <mergeCell ref="F122:N122"/>
    <mergeCell ref="F123:N123"/>
    <mergeCell ref="F124:N124"/>
    <mergeCell ref="F125:N125"/>
    <mergeCell ref="F107:N107"/>
    <mergeCell ref="J62:K62"/>
    <mergeCell ref="F114:N114"/>
    <mergeCell ref="F112:N112"/>
    <mergeCell ref="F110:N110"/>
    <mergeCell ref="C93:H93"/>
    <mergeCell ref="J93:K93"/>
    <mergeCell ref="C94:H94"/>
    <mergeCell ref="F106:N106"/>
    <mergeCell ref="N81:N94"/>
    <mergeCell ref="F108:N108"/>
    <mergeCell ref="C82:E83"/>
    <mergeCell ref="J94:K94"/>
    <mergeCell ref="F104:N104"/>
    <mergeCell ref="F105:N105"/>
    <mergeCell ref="C92:H92"/>
    <mergeCell ref="J92:K92"/>
    <mergeCell ref="C62:H62"/>
    <mergeCell ref="E89:E90"/>
    <mergeCell ref="C89:C90"/>
    <mergeCell ref="D89:D90"/>
    <mergeCell ref="D25:E25"/>
    <mergeCell ref="D26:E26"/>
    <mergeCell ref="J60:K60"/>
    <mergeCell ref="N50:N62"/>
    <mergeCell ref="C57:C58"/>
    <mergeCell ref="D57:D58"/>
    <mergeCell ref="E57:E58"/>
    <mergeCell ref="I57:I58"/>
    <mergeCell ref="C60:H60"/>
    <mergeCell ref="C61:H61"/>
    <mergeCell ref="J61:K61"/>
    <mergeCell ref="J57:J58"/>
    <mergeCell ref="K57:K58"/>
    <mergeCell ref="C2:G2"/>
    <mergeCell ref="H2:N2"/>
    <mergeCell ref="C3:G3"/>
    <mergeCell ref="H3:N3"/>
    <mergeCell ref="D27:E27"/>
    <mergeCell ref="N9:N41"/>
    <mergeCell ref="K20:K21"/>
    <mergeCell ref="D18:D19"/>
    <mergeCell ref="E18:F19"/>
    <mergeCell ref="I18:I19"/>
    <mergeCell ref="C23:C24"/>
    <mergeCell ref="D29:E30"/>
    <mergeCell ref="F29:F30"/>
    <mergeCell ref="C4:N4"/>
    <mergeCell ref="C5:N5"/>
    <mergeCell ref="D7:D8"/>
    <mergeCell ref="J18:K19"/>
    <mergeCell ref="F113:N113"/>
    <mergeCell ref="E7:F8"/>
    <mergeCell ref="C20:E21"/>
    <mergeCell ref="F20:F21"/>
    <mergeCell ref="I20:I21"/>
    <mergeCell ref="N45:N46"/>
    <mergeCell ref="C50:E51"/>
    <mergeCell ref="I50:K51"/>
    <mergeCell ref="J20:J21"/>
    <mergeCell ref="J31:K32"/>
    <mergeCell ref="L45:L46"/>
    <mergeCell ref="M45:M46"/>
    <mergeCell ref="D23:E24"/>
    <mergeCell ref="F23:F24"/>
    <mergeCell ref="C22:E22"/>
  </mergeCells>
  <phoneticPr fontId="0" type="noConversion"/>
  <conditionalFormatting sqref="E11:E15">
    <cfRule type="expression" dxfId="24" priority="3" stopIfTrue="1">
      <formula>$F11=0</formula>
    </cfRule>
  </conditionalFormatting>
  <conditionalFormatting sqref="F11:F15 I11:I15 K11:K15 F23:F27">
    <cfRule type="cellIs" dxfId="23" priority="2" stopIfTrue="1" operator="equal">
      <formula>0</formula>
    </cfRule>
  </conditionalFormatting>
  <conditionalFormatting sqref="I23:K26 I35:K40">
    <cfRule type="expression" dxfId="22" priority="1" stopIfTrue="1">
      <formula>$J23="n"</formula>
    </cfRule>
  </conditionalFormatting>
  <dataValidations disablePrompts="1" count="1">
    <dataValidation type="list" allowBlank="1" showInputMessage="1" showErrorMessage="1" sqref="I32" xr:uid="{00000000-0002-0000-0300-000000000000}">
      <formula1>$I$35:$I$40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71" fitToHeight="2" orientation="portrait" r:id="rId1"/>
  <headerFooter alignWithMargins="0">
    <oddHeader>&amp;L&amp;10Comune di CARAVAGGIO - Provincia di Bergamo</oddHeader>
    <oddFooter>&amp;R&amp;10Tabella di classamento dell'edificio</oddFooter>
  </headerFooter>
  <rowBreaks count="1" manualBreakCount="1">
    <brk id="47" min="2" max="13" man="1"/>
  </rowBreaks>
  <ignoredErrors>
    <ignoredError sqref="C9:T10 C28:T31 C33:T38 C32:H32 J32:T32 F51:T51 D101:T101 C82:T85 D81:M81 F86:T86 C54:D55 G24:T27 G23:I23 K23:T23 C88:T91 C57:T59 C56:I56 K56:T56 F54:J55 C79 C60:I60 K60:T60 G17:T22 M13:T13 I94:T94 C92:I92 L92:T92 C40:T48 C39:J39 L39:T39 M11:T12 G11:H16 M14:T16 L54:T54 L55:T55 C62:T62 C69:E69 O81:T81 C52:T53 F50:H50 O50:T50 M79:T79 C86:D87 F87:T87 O95:T96 C61:I61 K61:T61 C93:I93 L93:T93 J50:M50" numberStoredAsText="1"/>
    <ignoredError sqref="C12:D12 C11:D11 F11 C16:F27 C13:D13 F13 C14 F14 F12 C15:D15 F15" numberStoredAsText="1" unlockedFormula="1"/>
    <ignoredError sqref="L13 I13:J13 I14:L16 I11:L12" evalError="1" numberStoredAsText="1"/>
    <ignoredError sqref="K13" evalError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  <pageSetUpPr fitToPage="1"/>
  </sheetPr>
  <dimension ref="B2:O60"/>
  <sheetViews>
    <sheetView view="pageBreakPreview" zoomScale="80" zoomScaleNormal="100" zoomScaleSheetLayoutView="80" workbookViewId="0">
      <selection activeCell="K17" sqref="K17"/>
    </sheetView>
  </sheetViews>
  <sheetFormatPr defaultColWidth="8.88671875" defaultRowHeight="17.100000000000001" customHeight="1" outlineLevelRow="1" x14ac:dyDescent="0.2"/>
  <cols>
    <col min="1" max="2" width="2.77734375" style="13" customWidth="1"/>
    <col min="3" max="4" width="20.77734375" style="13" customWidth="1"/>
    <col min="5" max="5" width="16.77734375" style="13" customWidth="1"/>
    <col min="6" max="6" width="8.77734375" style="13" customWidth="1"/>
    <col min="7" max="8" width="16.77734375" style="13" customWidth="1"/>
    <col min="9" max="9" width="2.77734375" style="13" hidden="1" customWidth="1"/>
    <col min="10" max="10" width="8.77734375" style="13" customWidth="1"/>
    <col min="11" max="14" width="10.77734375" style="13" customWidth="1"/>
    <col min="15" max="16384" width="8.88671875" style="13"/>
  </cols>
  <sheetData>
    <row r="2" spans="2:14" ht="50.1" customHeight="1" x14ac:dyDescent="0.2">
      <c r="C2" s="614" t="str">
        <f>'Copertina 2026'!C17</f>
        <v>Segnalazione Certificata di Inizio Attività presentata da:</v>
      </c>
      <c r="D2" s="614"/>
      <c r="E2" s="615" t="str">
        <f>'Copertina 2026'!E17</f>
        <v>inserire nominativo del richiedente</v>
      </c>
      <c r="F2" s="615"/>
      <c r="G2" s="615"/>
      <c r="H2" s="615"/>
      <c r="J2" s="58"/>
      <c r="L2" s="57"/>
      <c r="M2" s="57"/>
    </row>
    <row r="3" spans="2:14" ht="35.1" customHeight="1" thickBot="1" x14ac:dyDescent="0.25">
      <c r="C3" s="616" t="s">
        <v>6</v>
      </c>
      <c r="D3" s="616"/>
      <c r="E3" s="615" t="str">
        <f>'Copertina 2026'!E26</f>
        <v>indicare la Via/Piazza/ecc.</v>
      </c>
      <c r="F3" s="615"/>
      <c r="G3" s="615"/>
      <c r="H3" s="615"/>
      <c r="I3" s="59">
        <f>'classe edif.'!M45</f>
        <v>11</v>
      </c>
      <c r="J3" s="60"/>
      <c r="K3" s="468"/>
      <c r="L3" s="468"/>
      <c r="M3" s="468"/>
      <c r="N3" s="61"/>
    </row>
    <row r="4" spans="2:14" ht="20.100000000000001" customHeight="1" outlineLevel="1" x14ac:dyDescent="0.2">
      <c r="B4" s="62"/>
      <c r="C4" s="734" t="s">
        <v>64</v>
      </c>
      <c r="D4" s="735"/>
      <c r="E4" s="735"/>
      <c r="F4" s="735"/>
      <c r="G4" s="735"/>
      <c r="H4" s="736"/>
      <c r="I4" s="347"/>
      <c r="J4" s="63"/>
    </row>
    <row r="5" spans="2:14" ht="20.100000000000001" customHeight="1" outlineLevel="1" x14ac:dyDescent="0.2">
      <c r="B5" s="62"/>
      <c r="C5" s="350" t="s">
        <v>269</v>
      </c>
      <c r="D5" s="351"/>
      <c r="E5" s="233" t="s">
        <v>65</v>
      </c>
      <c r="F5" s="64"/>
      <c r="G5" s="244" t="s">
        <v>66</v>
      </c>
      <c r="H5" s="360"/>
      <c r="I5" s="347"/>
      <c r="J5" s="63"/>
    </row>
    <row r="6" spans="2:14" ht="20.100000000000001" customHeight="1" outlineLevel="1" x14ac:dyDescent="0.2">
      <c r="B6" s="62"/>
      <c r="C6" s="732" t="s">
        <v>67</v>
      </c>
      <c r="D6" s="731" t="s">
        <v>66</v>
      </c>
      <c r="E6" s="352" t="s">
        <v>68</v>
      </c>
      <c r="F6" s="66">
        <v>1</v>
      </c>
      <c r="G6" s="353">
        <v>0.06</v>
      </c>
      <c r="H6" s="358"/>
      <c r="I6" s="347"/>
      <c r="J6" s="63"/>
      <c r="K6" s="730"/>
      <c r="L6" s="730"/>
      <c r="M6" s="730"/>
      <c r="N6" s="730"/>
    </row>
    <row r="7" spans="2:14" ht="20.100000000000001" customHeight="1" outlineLevel="1" x14ac:dyDescent="0.2">
      <c r="B7" s="62"/>
      <c r="C7" s="733"/>
      <c r="D7" s="731"/>
      <c r="E7" s="356" t="s">
        <v>69</v>
      </c>
      <c r="F7" s="66">
        <v>4</v>
      </c>
      <c r="G7" s="354">
        <v>0.08</v>
      </c>
      <c r="H7" s="358"/>
      <c r="I7" s="347"/>
      <c r="J7" s="63"/>
      <c r="K7" s="730"/>
      <c r="L7" s="730"/>
      <c r="M7" s="730"/>
      <c r="N7" s="730"/>
    </row>
    <row r="8" spans="2:14" ht="20.100000000000001" customHeight="1" outlineLevel="1" x14ac:dyDescent="0.2">
      <c r="B8" s="62"/>
      <c r="C8" s="733"/>
      <c r="D8" s="731"/>
      <c r="E8" s="357" t="s">
        <v>70</v>
      </c>
      <c r="F8" s="66">
        <v>9</v>
      </c>
      <c r="G8" s="355">
        <v>0.18</v>
      </c>
      <c r="H8" s="358"/>
      <c r="I8" s="347"/>
      <c r="J8" s="63"/>
      <c r="K8" s="730"/>
      <c r="L8" s="730"/>
      <c r="M8" s="730"/>
      <c r="N8" s="730"/>
    </row>
    <row r="9" spans="2:14" ht="20.100000000000001" customHeight="1" outlineLevel="1" x14ac:dyDescent="0.2">
      <c r="B9" s="62"/>
      <c r="C9" s="363" t="s">
        <v>272</v>
      </c>
      <c r="D9" s="328"/>
      <c r="E9" s="328"/>
      <c r="F9" s="329"/>
      <c r="G9" s="329"/>
      <c r="H9" s="330"/>
      <c r="I9" s="347"/>
      <c r="J9" s="63"/>
      <c r="K9" s="47"/>
      <c r="L9" s="47"/>
      <c r="M9" s="47"/>
      <c r="N9" s="55"/>
    </row>
    <row r="10" spans="2:14" ht="20.100000000000001" customHeight="1" outlineLevel="1" x14ac:dyDescent="0.2">
      <c r="B10" s="62"/>
      <c r="C10" s="320"/>
      <c r="D10" s="317"/>
      <c r="E10" s="317"/>
      <c r="F10" s="317"/>
      <c r="G10" s="317"/>
      <c r="H10" s="321"/>
      <c r="I10" s="347"/>
      <c r="J10" s="63"/>
      <c r="K10" s="47"/>
      <c r="L10" s="47"/>
      <c r="M10" s="47"/>
      <c r="N10" s="55"/>
    </row>
    <row r="11" spans="2:14" ht="20.100000000000001" customHeight="1" outlineLevel="1" x14ac:dyDescent="0.2">
      <c r="B11" s="62"/>
      <c r="C11" s="316"/>
      <c r="D11" s="317"/>
      <c r="E11" s="67"/>
      <c r="F11" s="317"/>
      <c r="G11" s="359" t="s">
        <v>71</v>
      </c>
      <c r="H11" s="364">
        <v>0</v>
      </c>
      <c r="I11" s="347"/>
      <c r="J11" s="63"/>
      <c r="K11" s="47"/>
      <c r="L11" s="47"/>
      <c r="M11" s="47"/>
      <c r="N11" s="55"/>
    </row>
    <row r="12" spans="2:14" ht="20.100000000000001" customHeight="1" outlineLevel="1" x14ac:dyDescent="0.2">
      <c r="B12" s="62"/>
      <c r="C12" s="304" t="s">
        <v>269</v>
      </c>
      <c r="D12" s="305">
        <f>'classe edif.'!$J$62+H11</f>
        <v>0</v>
      </c>
      <c r="E12" s="290" t="s">
        <v>72</v>
      </c>
      <c r="F12" s="306">
        <f>IF($D$6="nuove costruzioni",VLOOKUP('classe edif.'!$M$45,$F$6:$G$8,2,TRUE),VLOOKUP('classe edif.'!$M$45,$F$6:$G$8,3,TRUE))</f>
        <v>0.18</v>
      </c>
      <c r="G12" s="307"/>
      <c r="H12" s="313">
        <f>$D$12*$F$12</f>
        <v>0</v>
      </c>
      <c r="I12" s="347"/>
      <c r="J12" s="63"/>
      <c r="K12" s="55"/>
      <c r="L12" s="55"/>
      <c r="M12" s="55"/>
      <c r="N12" s="55"/>
    </row>
    <row r="13" spans="2:14" ht="20.100000000000001" customHeight="1" outlineLevel="1" thickBot="1" x14ac:dyDescent="0.25">
      <c r="B13" s="62"/>
      <c r="C13" s="323"/>
      <c r="D13" s="324"/>
      <c r="E13" s="325"/>
      <c r="F13" s="326"/>
      <c r="G13" s="327"/>
      <c r="H13" s="322"/>
      <c r="I13" s="347"/>
      <c r="J13" s="63"/>
      <c r="K13" s="55"/>
      <c r="L13" s="55"/>
      <c r="M13" s="55"/>
      <c r="N13" s="55"/>
    </row>
    <row r="14" spans="2:14" ht="19.5" customHeight="1" x14ac:dyDescent="0.2">
      <c r="B14" s="62"/>
      <c r="C14" s="308"/>
      <c r="D14" s="309"/>
      <c r="E14" s="310"/>
      <c r="F14" s="311"/>
      <c r="G14" s="312"/>
      <c r="H14" s="451"/>
      <c r="J14" s="63"/>
      <c r="K14" s="55"/>
      <c r="L14" s="55"/>
      <c r="M14" s="55"/>
      <c r="N14" s="55"/>
    </row>
    <row r="15" spans="2:14" ht="20.100000000000001" customHeight="1" outlineLevel="1" x14ac:dyDescent="0.2">
      <c r="B15" s="62"/>
      <c r="C15" s="350" t="s">
        <v>264</v>
      </c>
      <c r="D15" s="351"/>
      <c r="E15" s="233" t="s">
        <v>65</v>
      </c>
      <c r="F15" s="64"/>
      <c r="G15" s="65" t="s">
        <v>66</v>
      </c>
      <c r="H15" s="360"/>
      <c r="I15" s="348"/>
      <c r="J15" s="63"/>
    </row>
    <row r="16" spans="2:14" ht="20.100000000000001" customHeight="1" outlineLevel="1" x14ac:dyDescent="0.2">
      <c r="B16" s="62"/>
      <c r="C16" s="732" t="s">
        <v>67</v>
      </c>
      <c r="D16" s="731" t="s">
        <v>66</v>
      </c>
      <c r="E16" s="352" t="s">
        <v>68</v>
      </c>
      <c r="F16" s="66">
        <v>1</v>
      </c>
      <c r="G16" s="353">
        <v>0.06</v>
      </c>
      <c r="H16" s="358"/>
      <c r="I16" s="348"/>
      <c r="J16" s="63"/>
      <c r="K16" s="47"/>
      <c r="L16" s="47"/>
      <c r="M16" s="47"/>
      <c r="N16" s="47"/>
    </row>
    <row r="17" spans="2:14" ht="20.100000000000001" customHeight="1" outlineLevel="1" x14ac:dyDescent="0.2">
      <c r="B17" s="62"/>
      <c r="C17" s="733"/>
      <c r="D17" s="731"/>
      <c r="E17" s="356" t="s">
        <v>69</v>
      </c>
      <c r="F17" s="66">
        <v>4</v>
      </c>
      <c r="G17" s="354">
        <v>0.08</v>
      </c>
      <c r="H17" s="358"/>
      <c r="I17" s="348"/>
      <c r="J17" s="63"/>
      <c r="K17" s="47"/>
      <c r="L17" s="47"/>
      <c r="M17" s="47"/>
      <c r="N17" s="47"/>
    </row>
    <row r="18" spans="2:14" ht="20.100000000000001" customHeight="1" outlineLevel="1" x14ac:dyDescent="0.2">
      <c r="B18" s="62"/>
      <c r="C18" s="733"/>
      <c r="D18" s="731"/>
      <c r="E18" s="357" t="s">
        <v>70</v>
      </c>
      <c r="F18" s="66">
        <v>9</v>
      </c>
      <c r="G18" s="355">
        <v>0.18</v>
      </c>
      <c r="H18" s="358"/>
      <c r="I18" s="348"/>
      <c r="J18" s="63"/>
      <c r="K18" s="47"/>
      <c r="L18" s="47"/>
      <c r="M18" s="47"/>
      <c r="N18" s="47"/>
    </row>
    <row r="19" spans="2:14" ht="20.100000000000001" customHeight="1" outlineLevel="1" x14ac:dyDescent="0.2">
      <c r="B19" s="62"/>
      <c r="C19" s="320"/>
      <c r="D19" s="317"/>
      <c r="E19" s="317"/>
      <c r="F19" s="317"/>
      <c r="G19" s="317"/>
      <c r="H19" s="321"/>
      <c r="I19" s="348"/>
      <c r="J19" s="63"/>
      <c r="K19" s="47"/>
      <c r="L19" s="47"/>
      <c r="M19" s="47"/>
      <c r="N19" s="55"/>
    </row>
    <row r="20" spans="2:14" ht="20.100000000000001" customHeight="1" outlineLevel="1" x14ac:dyDescent="0.2">
      <c r="B20" s="62"/>
      <c r="C20" s="316"/>
      <c r="D20" s="317"/>
      <c r="E20" s="67"/>
      <c r="F20" s="317"/>
      <c r="G20" s="68" t="s">
        <v>71</v>
      </c>
      <c r="H20" s="318">
        <v>0</v>
      </c>
      <c r="I20" s="348"/>
      <c r="J20" s="63"/>
      <c r="K20" s="47"/>
      <c r="L20" s="47"/>
      <c r="M20" s="47"/>
      <c r="N20" s="55"/>
    </row>
    <row r="21" spans="2:14" ht="20.100000000000001" customHeight="1" outlineLevel="1" x14ac:dyDescent="0.2">
      <c r="B21" s="62"/>
      <c r="C21" s="304" t="s">
        <v>258</v>
      </c>
      <c r="D21" s="305">
        <f>'classe edif.'!$J$78+H20</f>
        <v>0</v>
      </c>
      <c r="E21" s="290" t="s">
        <v>73</v>
      </c>
      <c r="F21" s="306">
        <f>IF($D$16="nuove costruzioni",VLOOKUP('classe edif.'!$M$45,$F$16:$G$18,2,TRUE),VLOOKUP('classe edif.'!$M$45,$F$16:$G$18,3,TRUE))</f>
        <v>0.18</v>
      </c>
      <c r="G21" s="314">
        <f>$D$21*$F$21</f>
        <v>0</v>
      </c>
      <c r="H21" s="319"/>
      <c r="I21" s="348"/>
      <c r="J21" s="63"/>
      <c r="K21" s="55"/>
      <c r="L21" s="55"/>
      <c r="M21" s="55"/>
      <c r="N21" s="55"/>
    </row>
    <row r="22" spans="2:14" ht="20.100000000000001" customHeight="1" outlineLevel="1" x14ac:dyDescent="0.2">
      <c r="B22" s="62"/>
      <c r="C22" s="315" t="s">
        <v>392</v>
      </c>
      <c r="D22" s="305"/>
      <c r="E22" s="305"/>
      <c r="F22" s="305"/>
      <c r="G22" s="305"/>
      <c r="H22" s="313">
        <f>$G$21*(50%)</f>
        <v>0</v>
      </c>
      <c r="I22" s="348"/>
      <c r="J22" s="63"/>
      <c r="K22" s="55"/>
      <c r="L22" s="55"/>
      <c r="M22" s="55"/>
      <c r="N22" s="55"/>
    </row>
    <row r="23" spans="2:14" ht="20.100000000000001" customHeight="1" thickBot="1" x14ac:dyDescent="0.25">
      <c r="B23" s="62"/>
      <c r="C23" s="334"/>
      <c r="D23" s="324"/>
      <c r="E23" s="324"/>
      <c r="F23" s="324"/>
      <c r="G23" s="324"/>
      <c r="H23" s="322"/>
      <c r="J23" s="63"/>
      <c r="K23" s="55"/>
      <c r="L23" s="55"/>
      <c r="M23" s="55"/>
      <c r="N23" s="55"/>
    </row>
    <row r="24" spans="2:14" ht="20.100000000000001" customHeight="1" outlineLevel="1" x14ac:dyDescent="0.2">
      <c r="B24" s="62"/>
      <c r="C24" s="205"/>
      <c r="D24" s="69"/>
      <c r="E24" s="46"/>
      <c r="F24" s="163"/>
      <c r="G24" s="70"/>
      <c r="H24" s="456"/>
      <c r="I24" s="349"/>
      <c r="J24" s="63"/>
      <c r="K24" s="55"/>
      <c r="L24" s="55"/>
      <c r="M24" s="55"/>
      <c r="N24" s="55"/>
    </row>
    <row r="25" spans="2:14" ht="20.100000000000001" customHeight="1" outlineLevel="1" x14ac:dyDescent="0.2">
      <c r="B25" s="62"/>
      <c r="C25" s="350" t="s">
        <v>265</v>
      </c>
      <c r="D25" s="351"/>
      <c r="E25" s="233" t="s">
        <v>65</v>
      </c>
      <c r="F25" s="64"/>
      <c r="G25" s="65" t="s">
        <v>66</v>
      </c>
      <c r="H25" s="360"/>
      <c r="I25" s="349"/>
      <c r="J25" s="63"/>
    </row>
    <row r="26" spans="2:14" ht="20.100000000000001" customHeight="1" outlineLevel="1" x14ac:dyDescent="0.2">
      <c r="B26" s="62"/>
      <c r="C26" s="732" t="s">
        <v>67</v>
      </c>
      <c r="D26" s="731" t="s">
        <v>66</v>
      </c>
      <c r="E26" s="352" t="s">
        <v>68</v>
      </c>
      <c r="F26" s="66">
        <v>1</v>
      </c>
      <c r="G26" s="353">
        <v>0.06</v>
      </c>
      <c r="H26" s="358"/>
      <c r="I26" s="349"/>
      <c r="J26" s="63"/>
      <c r="K26" s="47"/>
      <c r="L26" s="47"/>
      <c r="M26" s="47"/>
      <c r="N26" s="47"/>
    </row>
    <row r="27" spans="2:14" ht="20.100000000000001" customHeight="1" outlineLevel="1" x14ac:dyDescent="0.2">
      <c r="B27" s="62"/>
      <c r="C27" s="733"/>
      <c r="D27" s="731"/>
      <c r="E27" s="356" t="s">
        <v>69</v>
      </c>
      <c r="F27" s="66">
        <v>4</v>
      </c>
      <c r="G27" s="354">
        <v>0.08</v>
      </c>
      <c r="H27" s="358"/>
      <c r="I27" s="349"/>
      <c r="J27" s="63"/>
      <c r="K27" s="47"/>
      <c r="L27" s="47"/>
      <c r="M27" s="47"/>
      <c r="N27" s="47"/>
    </row>
    <row r="28" spans="2:14" ht="20.100000000000001" customHeight="1" outlineLevel="1" x14ac:dyDescent="0.2">
      <c r="B28" s="62"/>
      <c r="C28" s="733"/>
      <c r="D28" s="731"/>
      <c r="E28" s="357" t="s">
        <v>70</v>
      </c>
      <c r="F28" s="66">
        <v>9</v>
      </c>
      <c r="G28" s="355">
        <v>0.18</v>
      </c>
      <c r="H28" s="358"/>
      <c r="I28" s="349"/>
      <c r="J28" s="63"/>
      <c r="K28" s="47"/>
      <c r="L28" s="47"/>
      <c r="M28" s="47"/>
      <c r="N28" s="47"/>
    </row>
    <row r="29" spans="2:14" ht="20.100000000000001" customHeight="1" outlineLevel="1" x14ac:dyDescent="0.2">
      <c r="B29" s="62"/>
      <c r="C29" s="320"/>
      <c r="D29" s="317"/>
      <c r="E29" s="317"/>
      <c r="F29" s="317"/>
      <c r="G29" s="317"/>
      <c r="H29" s="321"/>
      <c r="I29" s="349"/>
      <c r="J29" s="63"/>
      <c r="K29" s="47"/>
      <c r="L29" s="47"/>
      <c r="M29" s="47"/>
      <c r="N29" s="55"/>
    </row>
    <row r="30" spans="2:14" ht="20.100000000000001" customHeight="1" outlineLevel="1" x14ac:dyDescent="0.2">
      <c r="B30" s="62"/>
      <c r="C30" s="316"/>
      <c r="D30" s="317"/>
      <c r="E30" s="67"/>
      <c r="F30" s="317"/>
      <c r="G30" s="68"/>
      <c r="H30" s="387"/>
      <c r="I30" s="349"/>
      <c r="J30" s="63"/>
      <c r="K30" s="47"/>
      <c r="L30" s="47"/>
      <c r="M30" s="47"/>
      <c r="N30" s="55"/>
    </row>
    <row r="31" spans="2:14" ht="20.100000000000001" customHeight="1" outlineLevel="1" x14ac:dyDescent="0.2">
      <c r="B31" s="62"/>
      <c r="C31" s="304" t="s">
        <v>259</v>
      </c>
      <c r="D31" s="305">
        <f>'classe edif.'!$J$94+H30</f>
        <v>0</v>
      </c>
      <c r="E31" s="290" t="s">
        <v>73</v>
      </c>
      <c r="F31" s="306">
        <f>IF($D$26="nuove costruzioni",VLOOKUP('classe edif.'!$M$45,$F$26:$G$28,2,TRUE),VLOOKUP('classe edif.'!$M$45,$F$26:$G$28,3,TRUE))</f>
        <v>0.18</v>
      </c>
      <c r="G31" s="314">
        <f>$D$31*$F$31</f>
        <v>0</v>
      </c>
      <c r="H31" s="319"/>
      <c r="I31" s="349"/>
      <c r="J31" s="63"/>
      <c r="K31" s="55"/>
      <c r="L31" s="55"/>
      <c r="M31" s="55"/>
      <c r="N31" s="55"/>
    </row>
    <row r="32" spans="2:14" ht="20.100000000000001" customHeight="1" outlineLevel="1" x14ac:dyDescent="0.2">
      <c r="B32" s="62"/>
      <c r="C32" s="304" t="s">
        <v>267</v>
      </c>
      <c r="D32" s="305"/>
      <c r="E32" s="290"/>
      <c r="F32" s="306"/>
      <c r="G32" s="314">
        <f>$G$31*50%</f>
        <v>0</v>
      </c>
      <c r="H32" s="319"/>
      <c r="I32" s="349"/>
      <c r="J32" s="63"/>
      <c r="K32" s="55"/>
      <c r="L32" s="55"/>
      <c r="M32" s="55"/>
      <c r="N32" s="55"/>
    </row>
    <row r="33" spans="2:15" ht="20.100000000000001" customHeight="1" outlineLevel="1" x14ac:dyDescent="0.2">
      <c r="B33" s="62"/>
      <c r="C33" s="315" t="s">
        <v>268</v>
      </c>
      <c r="D33" s="305"/>
      <c r="E33" s="305"/>
      <c r="F33" s="305"/>
      <c r="G33" s="314">
        <f>$G$32*(10%)</f>
        <v>0</v>
      </c>
      <c r="H33" s="319"/>
      <c r="I33" s="349"/>
      <c r="J33" s="63"/>
      <c r="K33" s="55"/>
      <c r="L33" s="55"/>
      <c r="M33" s="55"/>
      <c r="N33" s="55"/>
    </row>
    <row r="34" spans="2:15" ht="20.100000000000001" customHeight="1" outlineLevel="1" x14ac:dyDescent="0.2">
      <c r="B34" s="62"/>
      <c r="C34" s="315" t="s">
        <v>266</v>
      </c>
      <c r="D34" s="305"/>
      <c r="E34" s="305"/>
      <c r="F34" s="305"/>
      <c r="G34" s="314"/>
      <c r="H34" s="313">
        <f>$G$32+$G$33</f>
        <v>0</v>
      </c>
      <c r="I34" s="349"/>
      <c r="J34" s="63"/>
      <c r="K34" s="55"/>
      <c r="L34" s="55"/>
      <c r="M34" s="55"/>
      <c r="N34" s="55"/>
    </row>
    <row r="35" spans="2:15" ht="20.100000000000001" customHeight="1" outlineLevel="1" thickBot="1" x14ac:dyDescent="0.25">
      <c r="B35" s="62"/>
      <c r="C35" s="334"/>
      <c r="D35" s="324"/>
      <c r="E35" s="324"/>
      <c r="F35" s="324"/>
      <c r="G35" s="324"/>
      <c r="H35" s="322"/>
      <c r="I35" s="349"/>
      <c r="J35" s="63"/>
      <c r="K35" s="55"/>
      <c r="L35" s="55"/>
      <c r="M35" s="55"/>
      <c r="N35" s="55"/>
    </row>
    <row r="36" spans="2:15" ht="20.100000000000001" customHeight="1" thickBot="1" x14ac:dyDescent="0.25">
      <c r="B36" s="62"/>
      <c r="C36" s="251"/>
      <c r="D36" s="251"/>
      <c r="E36" s="251"/>
      <c r="F36" s="251"/>
      <c r="G36" s="251"/>
      <c r="H36" s="251"/>
      <c r="J36" s="63"/>
      <c r="K36" s="55"/>
      <c r="L36" s="55"/>
      <c r="M36" s="55"/>
      <c r="N36" s="55"/>
    </row>
    <row r="37" spans="2:15" ht="39.950000000000003" customHeight="1" outlineLevel="1" thickBot="1" x14ac:dyDescent="0.25">
      <c r="B37" s="62"/>
      <c r="C37" s="569" t="s">
        <v>522</v>
      </c>
      <c r="D37" s="570"/>
      <c r="E37" s="570"/>
      <c r="F37" s="570"/>
      <c r="G37" s="570"/>
      <c r="H37" s="571"/>
      <c r="J37" s="63"/>
      <c r="K37" s="55"/>
      <c r="L37" s="55"/>
      <c r="M37" s="55"/>
      <c r="N37" s="55"/>
    </row>
    <row r="38" spans="2:15" ht="20.100000000000001" customHeight="1" outlineLevel="1" x14ac:dyDescent="0.2">
      <c r="B38" s="62"/>
      <c r="C38" s="271"/>
      <c r="D38" s="479" t="s">
        <v>39</v>
      </c>
      <c r="E38" s="243"/>
      <c r="F38" s="243"/>
      <c r="G38" s="242"/>
      <c r="H38" s="456">
        <f>H12+H22+H34</f>
        <v>0</v>
      </c>
      <c r="J38" s="63"/>
      <c r="K38" s="55"/>
      <c r="L38" s="55"/>
      <c r="M38" s="55"/>
      <c r="N38" s="55"/>
    </row>
    <row r="39" spans="2:15" ht="20.100000000000001" customHeight="1" outlineLevel="1" x14ac:dyDescent="0.2">
      <c r="C39" s="561" t="s">
        <v>200</v>
      </c>
      <c r="D39" s="562"/>
      <c r="E39" s="2"/>
      <c r="F39" s="2"/>
      <c r="G39" s="2"/>
      <c r="H39" s="78"/>
      <c r="J39" s="63"/>
      <c r="K39" s="509"/>
      <c r="L39" s="509"/>
      <c r="M39" s="509"/>
      <c r="N39" s="509"/>
      <c r="O39" s="509"/>
    </row>
    <row r="40" spans="2:15" ht="20.100000000000001" customHeight="1" outlineLevel="1" thickBot="1" x14ac:dyDescent="0.25">
      <c r="B40" s="71"/>
      <c r="C40" s="561" t="s">
        <v>40</v>
      </c>
      <c r="D40" s="562"/>
      <c r="E40" s="745"/>
      <c r="F40" s="745"/>
      <c r="G40" s="365"/>
      <c r="H40" s="475">
        <v>0</v>
      </c>
      <c r="J40" s="63"/>
      <c r="K40" s="509"/>
      <c r="L40" s="509"/>
      <c r="M40" s="509"/>
      <c r="N40" s="509"/>
      <c r="O40" s="509"/>
    </row>
    <row r="41" spans="2:15" ht="39.950000000000003" customHeight="1" thickBot="1" x14ac:dyDescent="0.25">
      <c r="B41" s="71"/>
      <c r="C41" s="746" t="s">
        <v>31</v>
      </c>
      <c r="D41" s="747"/>
      <c r="E41" s="252"/>
      <c r="F41" s="252"/>
      <c r="G41" s="253"/>
      <c r="H41" s="254">
        <f>($H$12+$H$22+$H$34)-$H$40</f>
        <v>0</v>
      </c>
      <c r="J41" s="63"/>
      <c r="K41" s="222"/>
      <c r="L41" s="222"/>
      <c r="M41" s="222"/>
      <c r="N41" s="222"/>
    </row>
    <row r="42" spans="2:15" ht="20.100000000000001" customHeight="1" x14ac:dyDescent="0.2">
      <c r="B42" s="71"/>
      <c r="C42" s="246"/>
      <c r="D42" s="38"/>
      <c r="E42" s="38"/>
      <c r="F42" s="38"/>
      <c r="G42" s="242"/>
      <c r="H42" s="247"/>
      <c r="J42" s="63"/>
      <c r="K42" s="222"/>
      <c r="L42" s="222"/>
      <c r="M42" s="222"/>
      <c r="N42" s="222"/>
    </row>
    <row r="43" spans="2:15" ht="17.100000000000001" hidden="1" customHeight="1" outlineLevel="1" x14ac:dyDescent="0.2">
      <c r="B43" s="71"/>
      <c r="C43" s="739" t="s">
        <v>41</v>
      </c>
      <c r="D43" s="534"/>
      <c r="E43" s="534"/>
      <c r="F43" s="534"/>
      <c r="G43" s="534"/>
      <c r="H43" s="535"/>
      <c r="J43" s="63"/>
    </row>
    <row r="44" spans="2:15" ht="39.950000000000003" hidden="1" customHeight="1" outlineLevel="1" thickBot="1" x14ac:dyDescent="0.25">
      <c r="B44" s="71"/>
      <c r="C44" s="740"/>
      <c r="D44" s="741"/>
      <c r="E44" s="741"/>
      <c r="F44" s="741"/>
      <c r="G44" s="741"/>
      <c r="H44" s="742"/>
      <c r="J44" s="63"/>
    </row>
    <row r="45" spans="2:15" ht="30" hidden="1" customHeight="1" outlineLevel="1" thickBot="1" x14ac:dyDescent="0.25">
      <c r="C45" s="624" t="s">
        <v>42</v>
      </c>
      <c r="D45" s="750"/>
      <c r="E45" s="748" t="s">
        <v>237</v>
      </c>
      <c r="F45" s="749"/>
      <c r="G45" s="737"/>
      <c r="H45" s="738"/>
      <c r="J45" s="63"/>
    </row>
    <row r="46" spans="2:15" ht="30" hidden="1" customHeight="1" outlineLevel="1" thickTop="1" thickBot="1" x14ac:dyDescent="0.25">
      <c r="B46" s="71"/>
      <c r="C46" s="751"/>
      <c r="D46" s="752"/>
      <c r="E46" s="753" t="s">
        <v>31</v>
      </c>
      <c r="F46" s="754"/>
      <c r="G46" s="743">
        <f>IF(E45="gratuito",H41,H41*2)</f>
        <v>0</v>
      </c>
      <c r="H46" s="744"/>
      <c r="J46" s="63"/>
    </row>
    <row r="47" spans="2:15" ht="20.100000000000001" customHeight="1" collapsed="1" x14ac:dyDescent="0.2">
      <c r="B47" s="71"/>
      <c r="D47" s="72"/>
      <c r="E47" s="72"/>
      <c r="F47" s="72"/>
      <c r="G47" s="72"/>
      <c r="H47" s="72"/>
      <c r="J47" s="63"/>
    </row>
    <row r="48" spans="2:15" ht="20.100000000000001" customHeight="1" x14ac:dyDescent="0.2">
      <c r="C48" s="47"/>
      <c r="J48" s="63"/>
    </row>
    <row r="49" spans="3:10" ht="20.100000000000001" hidden="1" customHeight="1" outlineLevel="1" x14ac:dyDescent="0.2">
      <c r="C49" s="479" t="s">
        <v>231</v>
      </c>
      <c r="D49" s="245" t="str">
        <f>'Copertina 2026'!D64</f>
        <v>SCIA</v>
      </c>
      <c r="F49" s="245" t="s">
        <v>237</v>
      </c>
    </row>
    <row r="50" spans="3:10" ht="20.100000000000001" hidden="1" customHeight="1" outlineLevel="1" x14ac:dyDescent="0.2">
      <c r="C50" s="479" t="s">
        <v>232</v>
      </c>
      <c r="D50" s="245" t="str">
        <f>'Copertina 2026'!D65</f>
        <v>NO</v>
      </c>
      <c r="F50" s="245" t="s">
        <v>238</v>
      </c>
    </row>
    <row r="51" spans="3:10" ht="20.100000000000001" hidden="1" customHeight="1" outlineLevel="1" x14ac:dyDescent="0.2">
      <c r="C51" s="479" t="s">
        <v>244</v>
      </c>
      <c r="D51" s="245" t="str">
        <f>'Copertina 2026'!D66</f>
        <v>NO</v>
      </c>
    </row>
    <row r="52" spans="3:10" ht="20.100000000000001" hidden="1" customHeight="1" outlineLevel="1" x14ac:dyDescent="0.2">
      <c r="C52" s="479"/>
      <c r="D52" s="245"/>
    </row>
    <row r="53" spans="3:10" ht="20.100000000000001" hidden="1" customHeight="1" outlineLevel="1" x14ac:dyDescent="0.2">
      <c r="C53" s="531" t="s">
        <v>383</v>
      </c>
      <c r="D53" s="531"/>
    </row>
    <row r="54" spans="3:10" ht="20.100000000000001" hidden="1" customHeight="1" outlineLevel="1" x14ac:dyDescent="0.2">
      <c r="C54" s="531" t="s">
        <v>216</v>
      </c>
      <c r="D54" s="531"/>
    </row>
    <row r="55" spans="3:10" ht="20.100000000000001" hidden="1" customHeight="1" outlineLevel="1" x14ac:dyDescent="0.2">
      <c r="C55" s="531" t="s">
        <v>43</v>
      </c>
      <c r="D55" s="531"/>
    </row>
    <row r="56" spans="3:10" ht="20.100000000000001" hidden="1" customHeight="1" outlineLevel="1" x14ac:dyDescent="0.2">
      <c r="C56" s="531" t="s">
        <v>200</v>
      </c>
      <c r="D56" s="531"/>
      <c r="J56" s="468"/>
    </row>
    <row r="57" spans="3:10" ht="20.100000000000001" customHeight="1" collapsed="1" x14ac:dyDescent="0.2">
      <c r="J57" s="468"/>
    </row>
    <row r="58" spans="3:10" ht="20.100000000000001" customHeight="1" x14ac:dyDescent="0.2">
      <c r="J58" s="468"/>
    </row>
    <row r="59" spans="3:10" ht="20.100000000000001" customHeight="1" x14ac:dyDescent="0.2">
      <c r="J59" s="468"/>
    </row>
    <row r="60" spans="3:10" ht="20.100000000000001" customHeight="1" x14ac:dyDescent="0.2">
      <c r="J60" s="468"/>
    </row>
  </sheetData>
  <sheetProtection algorithmName="SHA-512" hashValue="WAMEFvDuLkTluqBxPMsdLnTIVjDQZAh6TTDV6f9LvFsdX13c5UGae14EwmSMWOj6y19bCxml6JB8Z1hI9lZ3ow==" saltValue="K6rfkdp2io/B26AokPvAYA==" spinCount="100000" sheet="1" objects="1" scenarios="1"/>
  <sortState xmlns:xlrd2="http://schemas.microsoft.com/office/spreadsheetml/2017/richdata2" ref="C50:C51">
    <sortCondition descending="1" ref="C50"/>
  </sortState>
  <mergeCells count="28">
    <mergeCell ref="C54:D54"/>
    <mergeCell ref="D6:D8"/>
    <mergeCell ref="C40:D40"/>
    <mergeCell ref="C56:D56"/>
    <mergeCell ref="G45:H45"/>
    <mergeCell ref="C43:H44"/>
    <mergeCell ref="G46:H46"/>
    <mergeCell ref="E40:F40"/>
    <mergeCell ref="C55:D55"/>
    <mergeCell ref="C37:H37"/>
    <mergeCell ref="C53:D53"/>
    <mergeCell ref="C41:D41"/>
    <mergeCell ref="E45:F45"/>
    <mergeCell ref="C45:D46"/>
    <mergeCell ref="E46:F46"/>
    <mergeCell ref="K6:N8"/>
    <mergeCell ref="K39:O40"/>
    <mergeCell ref="C39:D39"/>
    <mergeCell ref="C2:D2"/>
    <mergeCell ref="E2:H2"/>
    <mergeCell ref="C3:D3"/>
    <mergeCell ref="E3:H3"/>
    <mergeCell ref="D26:D28"/>
    <mergeCell ref="C26:C28"/>
    <mergeCell ref="C4:H4"/>
    <mergeCell ref="C6:C8"/>
    <mergeCell ref="C16:C18"/>
    <mergeCell ref="D16:D18"/>
  </mergeCells>
  <phoneticPr fontId="0" type="noConversion"/>
  <conditionalFormatting sqref="C37:H40">
    <cfRule type="expression" dxfId="21" priority="31">
      <formula>$D$50="no"</formula>
    </cfRule>
  </conditionalFormatting>
  <conditionalFormatting sqref="C37:H41">
    <cfRule type="expression" dxfId="20" priority="1" stopIfTrue="1">
      <formula>$D$51="si"</formula>
    </cfRule>
  </conditionalFormatting>
  <conditionalFormatting sqref="C43:H46">
    <cfRule type="expression" dxfId="19" priority="34" stopIfTrue="1">
      <formula>$D$51&lt;&gt;"SI"</formula>
    </cfRule>
  </conditionalFormatting>
  <conditionalFormatting sqref="E6 E26">
    <cfRule type="expression" dxfId="18" priority="21" stopIfTrue="1">
      <formula>$I$3&lt;=3</formula>
    </cfRule>
  </conditionalFormatting>
  <conditionalFormatting sqref="E7 E27">
    <cfRule type="expression" dxfId="17" priority="22" stopIfTrue="1">
      <formula>AND($I$3&gt;=4,$I$3&lt;=8)</formula>
    </cfRule>
  </conditionalFormatting>
  <conditionalFormatting sqref="E8 E28">
    <cfRule type="expression" dxfId="16" priority="20" stopIfTrue="1">
      <formula>$I$3&gt;=9</formula>
    </cfRule>
  </conditionalFormatting>
  <conditionalFormatting sqref="E16">
    <cfRule type="expression" dxfId="15" priority="9" stopIfTrue="1">
      <formula>$I$3&lt;=3</formula>
    </cfRule>
  </conditionalFormatting>
  <conditionalFormatting sqref="E17">
    <cfRule type="expression" dxfId="14" priority="10" stopIfTrue="1">
      <formula>AND($I$3&gt;=4,$I$3&lt;=8)</formula>
    </cfRule>
  </conditionalFormatting>
  <conditionalFormatting sqref="E18">
    <cfRule type="expression" dxfId="13" priority="8" stopIfTrue="1">
      <formula>$I$3&gt;=9</formula>
    </cfRule>
  </conditionalFormatting>
  <conditionalFormatting sqref="E45:F45">
    <cfRule type="expression" dxfId="12" priority="11" stopIfTrue="1">
      <formula>$E$45="gratuito"</formula>
    </cfRule>
  </conditionalFormatting>
  <conditionalFormatting sqref="G6:G8">
    <cfRule type="expression" dxfId="11" priority="19" stopIfTrue="1">
      <formula>AND($G$5=$D$6,G6=$F$12)</formula>
    </cfRule>
  </conditionalFormatting>
  <conditionalFormatting sqref="G16:G18">
    <cfRule type="expression" dxfId="10" priority="66" stopIfTrue="1">
      <formula>AND($G$15=$D$16,G16=$F$21)</formula>
    </cfRule>
  </conditionalFormatting>
  <conditionalFormatting sqref="G26:G28">
    <cfRule type="expression" dxfId="9" priority="67" stopIfTrue="1">
      <formula>AND($G$25=$D$26,G26=$F$31)</formula>
    </cfRule>
  </conditionalFormatting>
  <conditionalFormatting sqref="G5:H5">
    <cfRule type="cellIs" dxfId="8" priority="13" stopIfTrue="1" operator="equal">
      <formula>$D$6</formula>
    </cfRule>
  </conditionalFormatting>
  <conditionalFormatting sqref="G15:H15">
    <cfRule type="cellIs" dxfId="7" priority="4" stopIfTrue="1" operator="equal">
      <formula>$D$16</formula>
    </cfRule>
  </conditionalFormatting>
  <conditionalFormatting sqref="G25:H25">
    <cfRule type="cellIs" dxfId="6" priority="2" stopIfTrue="1" operator="equal">
      <formula>$D$26</formula>
    </cfRule>
  </conditionalFormatting>
  <conditionalFormatting sqref="H6:H8">
    <cfRule type="expression" dxfId="5" priority="18" stopIfTrue="1">
      <formula>AND($H$5=$D$6,H6=$F$12)</formula>
    </cfRule>
  </conditionalFormatting>
  <conditionalFormatting sqref="H16:H18">
    <cfRule type="expression" dxfId="4" priority="5" stopIfTrue="1">
      <formula>AND($H$15=$D$16,H16=$F$21)</formula>
    </cfRule>
  </conditionalFormatting>
  <conditionalFormatting sqref="H26:H28">
    <cfRule type="expression" dxfId="3" priority="3" stopIfTrue="1">
      <formula>AND($H$25=$D$26,H26=$F$31)</formula>
    </cfRule>
  </conditionalFormatting>
  <dataValidations count="2">
    <dataValidation type="list" allowBlank="1" showInputMessage="1" showErrorMessage="1" sqref="C39:D39" xr:uid="{00000000-0002-0000-0400-000000000000}">
      <formula1>$C$53:$C$56</formula1>
    </dataValidation>
    <dataValidation type="list" allowBlank="1" showInputMessage="1" showErrorMessage="1" sqref="E45:F45" xr:uid="{00000000-0002-0000-0400-000001000000}">
      <formula1>$F$49:$F$50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75" orientation="portrait" r:id="rId1"/>
  <headerFooter alignWithMargins="0">
    <oddHeader>&amp;L&amp;10Comune di CARAVAGGIO - Provincia di Bergamo</oddHeader>
    <oddFooter>&amp;R&amp;10determinazione del COSTO di COSTRUZIONE</oddFooter>
  </headerFooter>
  <ignoredErrors>
    <ignoredError sqref="C13:H15 C12:E12 H12 C23:H25 E22:H22 C29:H29 C26:C28 E26:H28 C19:H19 C16:C18 E16:H18 C21:E21 C20:G20 G21:H21 C46:H47 C45:D45 F45:H45 C31:H36 C30:F30 C42:H44 C40:G40 C41:G41 C38:H39 D37:H37" evalError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71"/>
  <sheetViews>
    <sheetView view="pageBreakPreview" zoomScale="60" zoomScaleNormal="60" workbookViewId="0">
      <selection activeCell="G38" sqref="G38:I38"/>
    </sheetView>
  </sheetViews>
  <sheetFormatPr defaultColWidth="8.88671875" defaultRowHeight="19.899999999999999" customHeight="1" outlineLevelRow="1" x14ac:dyDescent="0.2"/>
  <cols>
    <col min="1" max="1" width="2.77734375" style="13" customWidth="1"/>
    <col min="2" max="2" width="3.77734375" style="13" customWidth="1"/>
    <col min="3" max="3" width="4.77734375" style="471" customWidth="1"/>
    <col min="4" max="4" width="3.77734375" style="471" customWidth="1"/>
    <col min="5" max="5" width="36.77734375" style="471" customWidth="1"/>
    <col min="6" max="6" width="2.77734375" style="471" customWidth="1"/>
    <col min="7" max="7" width="25.77734375" style="15" customWidth="1"/>
    <col min="8" max="8" width="4.77734375" style="48" customWidth="1"/>
    <col min="9" max="9" width="18.77734375" style="49" customWidth="1"/>
    <col min="10" max="10" width="3.77734375" style="13" customWidth="1"/>
    <col min="11" max="11" width="6.77734375" style="13" customWidth="1"/>
    <col min="12" max="16384" width="8.88671875" style="13"/>
  </cols>
  <sheetData>
    <row r="1" spans="2:12" ht="19.5" customHeight="1" x14ac:dyDescent="0.2"/>
    <row r="2" spans="2:12" ht="19.899999999999999" customHeight="1" outlineLevel="1" x14ac:dyDescent="0.2">
      <c r="C2" s="755" t="s">
        <v>26</v>
      </c>
      <c r="D2" s="755"/>
      <c r="E2" s="755"/>
      <c r="F2" s="756"/>
      <c r="G2" s="756"/>
      <c r="H2" s="756"/>
      <c r="I2" s="756"/>
    </row>
    <row r="3" spans="2:12" ht="19.899999999999999" customHeight="1" outlineLevel="1" x14ac:dyDescent="0.2">
      <c r="C3" s="756"/>
      <c r="D3" s="756"/>
      <c r="E3" s="756"/>
      <c r="F3" s="756"/>
      <c r="G3" s="756"/>
      <c r="H3" s="756"/>
      <c r="I3" s="756"/>
    </row>
    <row r="4" spans="2:12" ht="19.899999999999999" customHeight="1" outlineLevel="1" x14ac:dyDescent="0.2">
      <c r="C4" s="757" t="s">
        <v>55</v>
      </c>
      <c r="D4" s="757"/>
      <c r="E4" s="757"/>
      <c r="F4" s="757"/>
      <c r="G4" s="757"/>
      <c r="H4" s="757"/>
      <c r="I4" s="757"/>
    </row>
    <row r="5" spans="2:12" ht="19.899999999999999" customHeight="1" outlineLevel="1" x14ac:dyDescent="0.2">
      <c r="C5" s="758" t="s">
        <v>56</v>
      </c>
      <c r="D5" s="758"/>
      <c r="E5" s="758"/>
      <c r="F5" s="758"/>
      <c r="G5" s="758"/>
      <c r="H5" s="758"/>
      <c r="I5" s="758"/>
    </row>
    <row r="6" spans="2:12" ht="19.899999999999999" customHeight="1" outlineLevel="1" x14ac:dyDescent="0.2">
      <c r="C6" s="758"/>
      <c r="D6" s="758"/>
      <c r="E6" s="758"/>
      <c r="F6" s="758"/>
      <c r="G6" s="758"/>
      <c r="H6" s="758"/>
      <c r="I6" s="758"/>
    </row>
    <row r="7" spans="2:12" ht="19.899999999999999" customHeight="1" outlineLevel="1" x14ac:dyDescent="0.2">
      <c r="C7" s="614" t="str">
        <f>'Copertina 2026'!C17</f>
        <v>Segnalazione Certificata di Inizio Attività presentata da:</v>
      </c>
      <c r="D7" s="614"/>
      <c r="E7" s="614"/>
      <c r="F7" s="396"/>
      <c r="G7" s="615" t="str">
        <f>'Copertina 2026'!E17</f>
        <v>inserire nominativo del richiedente</v>
      </c>
      <c r="H7" s="615"/>
      <c r="I7" s="615"/>
      <c r="L7" s="471"/>
    </row>
    <row r="8" spans="2:12" ht="19.899999999999999" customHeight="1" outlineLevel="1" x14ac:dyDescent="0.2">
      <c r="C8" s="614"/>
      <c r="D8" s="614"/>
      <c r="E8" s="614"/>
      <c r="F8" s="396"/>
      <c r="G8" s="615"/>
      <c r="H8" s="615"/>
      <c r="I8" s="615"/>
    </row>
    <row r="9" spans="2:12" ht="19.899999999999999" customHeight="1" outlineLevel="1" x14ac:dyDescent="0.2">
      <c r="C9" s="614"/>
      <c r="D9" s="614"/>
      <c r="E9" s="614"/>
      <c r="F9" s="457"/>
      <c r="G9" s="615"/>
      <c r="H9" s="615"/>
      <c r="I9" s="615"/>
    </row>
    <row r="10" spans="2:12" ht="19.899999999999999" customHeight="1" outlineLevel="1" x14ac:dyDescent="0.2">
      <c r="C10" s="290"/>
      <c r="D10" s="397"/>
      <c r="E10" s="457" t="s">
        <v>227</v>
      </c>
      <c r="F10" s="457"/>
      <c r="G10" s="615" t="str">
        <f>'Copertina 2026'!E22</f>
        <v>inserire la tipologia delle opere (Nuova costruzione / Ristrutturazione / ecc.)</v>
      </c>
      <c r="H10" s="615"/>
      <c r="I10" s="615"/>
    </row>
    <row r="11" spans="2:12" ht="19.899999999999999" customHeight="1" outlineLevel="1" x14ac:dyDescent="0.2">
      <c r="C11" s="457"/>
      <c r="D11" s="457"/>
      <c r="E11" s="457"/>
      <c r="F11" s="457"/>
      <c r="G11" s="615"/>
      <c r="H11" s="615"/>
      <c r="I11" s="615"/>
    </row>
    <row r="12" spans="2:12" ht="19.899999999999999" customHeight="1" outlineLevel="1" x14ac:dyDescent="0.2">
      <c r="C12" s="290"/>
      <c r="D12" s="397"/>
      <c r="E12" s="457" t="s">
        <v>6</v>
      </c>
      <c r="F12" s="457"/>
      <c r="G12" s="615" t="str">
        <f>'Copertina 2026'!E26</f>
        <v>indicare la Via/Piazza/ecc.</v>
      </c>
      <c r="H12" s="615"/>
      <c r="I12" s="615"/>
    </row>
    <row r="13" spans="2:12" ht="19.899999999999999" customHeight="1" outlineLevel="1" x14ac:dyDescent="0.2">
      <c r="C13" s="457"/>
      <c r="D13" s="457"/>
      <c r="E13" s="457"/>
      <c r="F13" s="457"/>
      <c r="G13" s="615"/>
      <c r="H13" s="615"/>
      <c r="I13" s="615"/>
    </row>
    <row r="14" spans="2:12" ht="19.899999999999999" customHeight="1" outlineLevel="1" x14ac:dyDescent="0.2">
      <c r="C14" s="521" t="str">
        <f>VLOOKUP(E65,D55:G62,2)</f>
        <v>Segnalazione Certificata di Inizio Attività
presentata in data</v>
      </c>
      <c r="D14" s="521"/>
      <c r="E14" s="521"/>
      <c r="F14" s="473"/>
      <c r="G14" s="760">
        <f ca="1">IF(E65="PC","",(IF(E65="PCSan","",IF('Copertina 2026'!E21="",TODAY(),'Copertina 2026'!E21))))</f>
        <v>46058</v>
      </c>
      <c r="H14" s="474"/>
      <c r="I14" s="474"/>
    </row>
    <row r="15" spans="2:12" ht="19.899999999999999" customHeight="1" outlineLevel="1" x14ac:dyDescent="0.2">
      <c r="C15" s="521"/>
      <c r="D15" s="521"/>
      <c r="E15" s="521"/>
      <c r="F15" s="15"/>
      <c r="G15" s="760"/>
      <c r="H15" s="15"/>
      <c r="I15" s="15"/>
    </row>
    <row r="16" spans="2:12" ht="19.899999999999999" customHeight="1" outlineLevel="1" thickBot="1" x14ac:dyDescent="0.25">
      <c r="B16" s="50"/>
      <c r="C16" s="761" t="s">
        <v>228</v>
      </c>
      <c r="D16" s="761"/>
      <c r="E16" s="761"/>
      <c r="F16" s="472"/>
      <c r="G16" s="51">
        <f ca="1">IF(G14="","",G14+30)</f>
        <v>46088</v>
      </c>
      <c r="H16" s="52"/>
      <c r="I16" s="53"/>
      <c r="J16" s="50"/>
    </row>
    <row r="17" spans="2:10" ht="19.899999999999999" customHeight="1" outlineLevel="1" thickBot="1" x14ac:dyDescent="0.25">
      <c r="B17" s="37"/>
      <c r="C17" s="282"/>
      <c r="D17" s="282"/>
      <c r="E17" s="282"/>
      <c r="F17" s="282"/>
      <c r="G17" s="54"/>
      <c r="H17" s="284"/>
      <c r="I17" s="284"/>
      <c r="J17" s="37"/>
    </row>
    <row r="18" spans="2:10" ht="19.899999999999999" customHeight="1" outlineLevel="1" x14ac:dyDescent="0.2">
      <c r="C18" s="762" t="s">
        <v>57</v>
      </c>
      <c r="D18" s="772"/>
      <c r="E18" s="669" t="s">
        <v>58</v>
      </c>
      <c r="G18" s="480" t="s">
        <v>523</v>
      </c>
      <c r="H18" s="285"/>
      <c r="I18" s="453">
        <f>'Resid.'!H31</f>
        <v>0</v>
      </c>
      <c r="J18" s="759"/>
    </row>
    <row r="19" spans="2:10" ht="19.899999999999999" customHeight="1" outlineLevel="1" x14ac:dyDescent="0.2">
      <c r="C19" s="763"/>
      <c r="D19" s="772"/>
      <c r="E19" s="669"/>
      <c r="G19" s="481" t="s">
        <v>524</v>
      </c>
      <c r="H19" s="458"/>
      <c r="I19" s="454">
        <f>'Resid.'!H32</f>
        <v>0</v>
      </c>
      <c r="J19" s="759"/>
    </row>
    <row r="20" spans="2:10" ht="19.899999999999999" customHeight="1" outlineLevel="1" x14ac:dyDescent="0.2">
      <c r="C20" s="763"/>
      <c r="D20" s="772"/>
      <c r="E20" s="669"/>
      <c r="G20" s="281" t="s">
        <v>45</v>
      </c>
      <c r="H20" s="279"/>
      <c r="I20" s="454">
        <f>'det. costo'!H41</f>
        <v>0</v>
      </c>
      <c r="J20" s="759"/>
    </row>
    <row r="21" spans="2:10" ht="19.899999999999999" customHeight="1" outlineLevel="1" x14ac:dyDescent="0.2">
      <c r="C21" s="763"/>
      <c r="D21" s="766"/>
      <c r="E21" s="767" t="s">
        <v>59</v>
      </c>
      <c r="G21" s="488" t="s">
        <v>523</v>
      </c>
      <c r="H21" s="285"/>
      <c r="I21" s="453"/>
      <c r="J21" s="771"/>
    </row>
    <row r="22" spans="2:10" ht="19.899999999999999" customHeight="1" outlineLevel="1" x14ac:dyDescent="0.2">
      <c r="C22" s="763"/>
      <c r="D22" s="766"/>
      <c r="E22" s="767"/>
      <c r="G22" s="489" t="s">
        <v>524</v>
      </c>
      <c r="H22" s="458"/>
      <c r="I22" s="454"/>
      <c r="J22" s="771"/>
    </row>
    <row r="23" spans="2:10" ht="19.899999999999999" customHeight="1" outlineLevel="1" x14ac:dyDescent="0.2">
      <c r="C23" s="763"/>
      <c r="D23" s="766"/>
      <c r="E23" s="767"/>
      <c r="G23" s="490" t="s">
        <v>44</v>
      </c>
      <c r="H23" s="279"/>
      <c r="I23" s="455"/>
      <c r="J23" s="771"/>
    </row>
    <row r="24" spans="2:10" ht="19.899999999999999" customHeight="1" outlineLevel="1" x14ac:dyDescent="0.2">
      <c r="C24" s="763"/>
      <c r="D24" s="765"/>
      <c r="E24" s="767" t="s">
        <v>60</v>
      </c>
      <c r="G24" s="488" t="s">
        <v>523</v>
      </c>
      <c r="H24" s="458"/>
      <c r="I24" s="454"/>
      <c r="J24" s="773"/>
    </row>
    <row r="25" spans="2:10" ht="19.899999999999999" customHeight="1" outlineLevel="1" x14ac:dyDescent="0.2">
      <c r="C25" s="763"/>
      <c r="D25" s="765"/>
      <c r="E25" s="767"/>
      <c r="G25" s="489" t="s">
        <v>524</v>
      </c>
      <c r="H25" s="458"/>
      <c r="I25" s="454"/>
      <c r="J25" s="773"/>
    </row>
    <row r="26" spans="2:10" ht="19.899999999999999" customHeight="1" outlineLevel="1" x14ac:dyDescent="0.2">
      <c r="C26" s="763"/>
      <c r="D26" s="765"/>
      <c r="E26" s="767"/>
      <c r="G26" s="490" t="s">
        <v>45</v>
      </c>
      <c r="H26" s="279"/>
      <c r="I26" s="455"/>
      <c r="J26" s="773"/>
    </row>
    <row r="27" spans="2:10" ht="19.899999999999999" customHeight="1" outlineLevel="1" x14ac:dyDescent="0.2">
      <c r="C27" s="763"/>
      <c r="D27" s="782"/>
      <c r="E27" s="767" t="s">
        <v>178</v>
      </c>
      <c r="G27" s="488" t="s">
        <v>523</v>
      </c>
      <c r="H27" s="458"/>
      <c r="I27" s="454"/>
      <c r="J27" s="774"/>
    </row>
    <row r="28" spans="2:10" ht="19.899999999999999" customHeight="1" outlineLevel="1" x14ac:dyDescent="0.2">
      <c r="C28" s="763"/>
      <c r="D28" s="782"/>
      <c r="E28" s="767"/>
      <c r="G28" s="489" t="s">
        <v>524</v>
      </c>
      <c r="H28" s="458"/>
      <c r="I28" s="454"/>
      <c r="J28" s="774"/>
    </row>
    <row r="29" spans="2:10" ht="19.899999999999999" customHeight="1" outlineLevel="1" x14ac:dyDescent="0.2">
      <c r="C29" s="763"/>
      <c r="D29" s="782"/>
      <c r="E29" s="767"/>
      <c r="G29" s="490" t="s">
        <v>45</v>
      </c>
      <c r="H29" s="279"/>
      <c r="I29" s="455"/>
      <c r="J29" s="774"/>
    </row>
    <row r="30" spans="2:10" ht="19.899999999999999" customHeight="1" outlineLevel="1" x14ac:dyDescent="0.2">
      <c r="C30" s="763"/>
      <c r="D30" s="775"/>
      <c r="E30" s="767" t="s">
        <v>61</v>
      </c>
      <c r="G30" s="280"/>
      <c r="H30" s="458"/>
      <c r="I30" s="454"/>
      <c r="J30" s="776"/>
    </row>
    <row r="31" spans="2:10" ht="19.899999999999999" customHeight="1" outlineLevel="1" x14ac:dyDescent="0.2">
      <c r="C31" s="763"/>
      <c r="D31" s="775"/>
      <c r="E31" s="767"/>
      <c r="G31" s="280"/>
      <c r="H31" s="458"/>
      <c r="I31" s="454"/>
      <c r="J31" s="776"/>
    </row>
    <row r="32" spans="2:10" ht="19.899999999999999" customHeight="1" outlineLevel="1" x14ac:dyDescent="0.2">
      <c r="C32" s="763"/>
      <c r="D32" s="775"/>
      <c r="E32" s="767"/>
      <c r="G32" s="281"/>
      <c r="H32" s="279"/>
      <c r="I32" s="455"/>
      <c r="J32" s="776"/>
    </row>
    <row r="33" spans="2:10" ht="19.899999999999999" customHeight="1" outlineLevel="1" thickBot="1" x14ac:dyDescent="0.25">
      <c r="C33" s="763"/>
      <c r="G33" s="458"/>
      <c r="H33" s="458"/>
      <c r="I33" s="283"/>
    </row>
    <row r="34" spans="2:10" ht="19.899999999999999" customHeight="1" outlineLevel="1" x14ac:dyDescent="0.2">
      <c r="C34" s="763"/>
      <c r="D34" s="470"/>
      <c r="E34" s="768" t="s">
        <v>31</v>
      </c>
      <c r="F34" s="470"/>
      <c r="G34" s="483" t="s">
        <v>523</v>
      </c>
      <c r="H34" s="484"/>
      <c r="I34" s="492">
        <f>I18+I21+I24+I27+I30</f>
        <v>0</v>
      </c>
      <c r="J34" s="783" t="s">
        <v>526</v>
      </c>
    </row>
    <row r="35" spans="2:10" ht="19.899999999999999" customHeight="1" outlineLevel="1" x14ac:dyDescent="0.2">
      <c r="C35" s="763"/>
      <c r="D35" s="470"/>
      <c r="E35" s="769"/>
      <c r="F35" s="470"/>
      <c r="G35" s="485" t="s">
        <v>524</v>
      </c>
      <c r="H35" s="486"/>
      <c r="I35" s="493">
        <f>I19+I22+I25+I28+I31</f>
        <v>0</v>
      </c>
      <c r="J35" s="783"/>
    </row>
    <row r="36" spans="2:10" ht="19.899999999999999" customHeight="1" outlineLevel="1" x14ac:dyDescent="0.2">
      <c r="C36" s="763"/>
      <c r="D36" s="470"/>
      <c r="E36" s="769"/>
      <c r="F36" s="470"/>
      <c r="G36" s="485" t="s">
        <v>45</v>
      </c>
      <c r="H36" s="486"/>
      <c r="I36" s="493">
        <f>I20+I26+I29</f>
        <v>0</v>
      </c>
      <c r="J36" s="783"/>
    </row>
    <row r="37" spans="2:10" ht="19.899999999999999" customHeight="1" outlineLevel="1" x14ac:dyDescent="0.2">
      <c r="C37" s="763"/>
      <c r="D37" s="470"/>
      <c r="E37" s="769"/>
      <c r="F37" s="470"/>
      <c r="G37" s="361" t="s">
        <v>44</v>
      </c>
      <c r="H37" s="362"/>
      <c r="I37" s="494">
        <f>I23</f>
        <v>0</v>
      </c>
      <c r="J37" s="783"/>
    </row>
    <row r="38" spans="2:10" ht="19.899999999999999" customHeight="1" outlineLevel="1" thickBot="1" x14ac:dyDescent="0.25">
      <c r="C38" s="763"/>
      <c r="D38" s="470"/>
      <c r="E38" s="769"/>
      <c r="G38" s="495" t="s">
        <v>210</v>
      </c>
      <c r="H38" s="487"/>
      <c r="I38" s="496">
        <v>0</v>
      </c>
      <c r="J38" s="783"/>
    </row>
    <row r="39" spans="2:10" ht="39.950000000000003" customHeight="1" outlineLevel="1" thickTop="1" thickBot="1" x14ac:dyDescent="0.25">
      <c r="C39" s="764"/>
      <c r="D39" s="470"/>
      <c r="E39" s="770"/>
      <c r="G39" s="201" t="s">
        <v>62</v>
      </c>
      <c r="H39" s="202"/>
      <c r="I39" s="491">
        <f>SUM(I34:I38)</f>
        <v>0</v>
      </c>
      <c r="J39" s="783"/>
    </row>
    <row r="40" spans="2:10" ht="19.899999999999999" customHeight="1" outlineLevel="1" x14ac:dyDescent="0.2"/>
    <row r="41" spans="2:10" ht="19.899999999999999" customHeight="1" outlineLevel="1" x14ac:dyDescent="0.2"/>
    <row r="42" spans="2:10" ht="19.899999999999999" customHeight="1" outlineLevel="1" x14ac:dyDescent="0.2">
      <c r="C42" s="777" t="str">
        <f>IF(I39&lt;=0,"Non sono dovuti contributi","Il contributo pari a")</f>
        <v>Non sono dovuti contributi</v>
      </c>
      <c r="D42" s="777"/>
      <c r="E42" s="777"/>
      <c r="F42" s="778" t="str">
        <f>IF(I39&lt;=0,"",I39)</f>
        <v/>
      </c>
      <c r="G42" s="778"/>
      <c r="H42" s="779" t="s">
        <v>379</v>
      </c>
      <c r="I42" s="780"/>
    </row>
    <row r="43" spans="2:10" ht="39.950000000000003" customHeight="1" outlineLevel="1" x14ac:dyDescent="0.2">
      <c r="C43" s="781" t="str">
        <f>VLOOKUP($E$65,$D$55:$I$62,4)</f>
        <v>Tesoreria Comunale entro 30 giorni dalla presentazione della S.C.I.A.; decorso tale termine verranno applicate le sanzioni previste dall'art. 42 del D.P.R. n. 380/2001.</v>
      </c>
      <c r="D43" s="781"/>
      <c r="E43" s="781"/>
      <c r="F43" s="781"/>
      <c r="G43" s="781"/>
      <c r="H43" s="781"/>
      <c r="I43" s="781"/>
    </row>
    <row r="44" spans="2:10" ht="19.899999999999999" customHeight="1" outlineLevel="1" x14ac:dyDescent="0.2">
      <c r="C44" s="474"/>
      <c r="D44" s="474"/>
      <c r="E44" s="474"/>
      <c r="F44" s="474"/>
      <c r="G44" s="474"/>
      <c r="H44" s="474"/>
      <c r="I44" s="474"/>
    </row>
    <row r="45" spans="2:10" ht="19.899999999999999" customHeight="1" outlineLevel="1" x14ac:dyDescent="0.2">
      <c r="C45" s="55"/>
      <c r="D45" s="15" t="s">
        <v>63</v>
      </c>
      <c r="E45" s="482">
        <f ca="1">IF(G14="",TODAY(),G14)</f>
        <v>46058</v>
      </c>
    </row>
    <row r="46" spans="2:10" ht="18" outlineLevel="1" x14ac:dyDescent="0.2">
      <c r="C46" s="13"/>
      <c r="D46" s="49"/>
      <c r="E46" s="56"/>
      <c r="F46" s="56"/>
      <c r="G46" s="383" t="s">
        <v>378</v>
      </c>
      <c r="H46" s="56"/>
      <c r="I46" s="56"/>
    </row>
    <row r="47" spans="2:10" ht="18" outlineLevel="1" x14ac:dyDescent="0.2">
      <c r="C47" s="13"/>
      <c r="D47" s="49"/>
      <c r="E47" s="56"/>
      <c r="G47" s="381" t="str">
        <f>'Copertina 2026'!E25</f>
        <v>inserire titolo, nome e cognome del tecnico</v>
      </c>
      <c r="I47" s="56"/>
    </row>
    <row r="48" spans="2:10" ht="15" outlineLevel="1" x14ac:dyDescent="0.2">
      <c r="B48" s="56"/>
      <c r="C48" s="56"/>
      <c r="D48" s="56"/>
      <c r="E48" s="56"/>
      <c r="F48" s="56"/>
      <c r="G48" s="384" t="s">
        <v>525</v>
      </c>
      <c r="H48" s="56"/>
      <c r="I48" s="56"/>
      <c r="J48" s="56"/>
    </row>
    <row r="49" spans="2:11" ht="19.899999999999999" customHeight="1" x14ac:dyDescent="0.2">
      <c r="B49" s="56"/>
      <c r="C49" s="56"/>
      <c r="D49" s="56"/>
      <c r="E49" s="56"/>
      <c r="F49" s="56"/>
      <c r="G49" s="56"/>
      <c r="H49" s="56"/>
      <c r="I49" s="56"/>
      <c r="J49" s="56"/>
    </row>
    <row r="50" spans="2:11" ht="19.899999999999999" customHeight="1" x14ac:dyDescent="0.2">
      <c r="C50" s="13"/>
      <c r="D50" s="56"/>
    </row>
    <row r="51" spans="2:11" ht="19.899999999999999" customHeight="1" x14ac:dyDescent="0.2">
      <c r="C51" s="13"/>
      <c r="D51" s="56"/>
    </row>
    <row r="53" spans="2:11" ht="19.899999999999999" customHeight="1" x14ac:dyDescent="0.2">
      <c r="F53" s="48"/>
      <c r="G53" s="49"/>
      <c r="H53" s="13"/>
      <c r="I53" s="13"/>
    </row>
    <row r="54" spans="2:11" ht="19.899999999999999" hidden="1" customHeight="1" outlineLevel="1" x14ac:dyDescent="0.2">
      <c r="D54" s="232">
        <v>1</v>
      </c>
      <c r="E54" s="232">
        <v>2</v>
      </c>
      <c r="F54" s="232">
        <v>3</v>
      </c>
      <c r="G54" s="232">
        <v>4</v>
      </c>
      <c r="H54" s="471"/>
      <c r="I54" s="471"/>
      <c r="J54" s="471"/>
      <c r="K54" s="471"/>
    </row>
    <row r="55" spans="2:11" ht="19.899999999999999" hidden="1" customHeight="1" outlineLevel="1" x14ac:dyDescent="0.2">
      <c r="D55" s="3" t="s">
        <v>277</v>
      </c>
      <c r="E55" s="459" t="s">
        <v>402</v>
      </c>
      <c r="F55" s="48"/>
      <c r="G55" s="449" t="s">
        <v>372</v>
      </c>
      <c r="H55" s="13"/>
      <c r="I55" s="13"/>
    </row>
    <row r="56" spans="2:11" ht="19.899999999999999" hidden="1" customHeight="1" outlineLevel="1" x14ac:dyDescent="0.2">
      <c r="D56" s="3" t="s">
        <v>369</v>
      </c>
      <c r="E56" s="459" t="s">
        <v>373</v>
      </c>
      <c r="F56" s="48"/>
      <c r="G56" s="47" t="s">
        <v>224</v>
      </c>
      <c r="H56" s="13"/>
      <c r="I56" s="13"/>
    </row>
    <row r="57" spans="2:11" ht="19.899999999999999" hidden="1" customHeight="1" outlineLevel="1" x14ac:dyDescent="0.2">
      <c r="D57" s="3" t="s">
        <v>221</v>
      </c>
      <c r="E57" s="459" t="s">
        <v>403</v>
      </c>
      <c r="F57" s="48"/>
      <c r="G57" s="47" t="s">
        <v>224</v>
      </c>
      <c r="H57" s="13"/>
      <c r="I57" s="13"/>
    </row>
    <row r="58" spans="2:11" ht="19.899999999999999" hidden="1" customHeight="1" outlineLevel="1" x14ac:dyDescent="0.2">
      <c r="D58" s="3" t="s">
        <v>217</v>
      </c>
      <c r="E58" s="459" t="s">
        <v>404</v>
      </c>
      <c r="F58" s="48"/>
      <c r="G58" s="47" t="s">
        <v>225</v>
      </c>
      <c r="H58" s="13"/>
      <c r="I58" s="13"/>
    </row>
    <row r="59" spans="2:11" ht="19.899999999999999" hidden="1" customHeight="1" outlineLevel="1" x14ac:dyDescent="0.2">
      <c r="D59" s="3" t="s">
        <v>218</v>
      </c>
      <c r="E59" s="459" t="s">
        <v>406</v>
      </c>
      <c r="F59" s="48"/>
      <c r="G59" s="449" t="s">
        <v>380</v>
      </c>
      <c r="H59" s="13"/>
      <c r="I59" s="13"/>
    </row>
    <row r="60" spans="2:11" ht="19.899999999999999" hidden="1" customHeight="1" outlineLevel="1" x14ac:dyDescent="0.2">
      <c r="D60" s="3" t="s">
        <v>222</v>
      </c>
      <c r="E60" s="459" t="s">
        <v>407</v>
      </c>
      <c r="F60" s="48"/>
      <c r="G60" s="449" t="s">
        <v>381</v>
      </c>
      <c r="H60" s="13"/>
      <c r="I60" s="13"/>
    </row>
    <row r="61" spans="2:11" ht="19.899999999999999" hidden="1" customHeight="1" outlineLevel="1" x14ac:dyDescent="0.2">
      <c r="D61" s="3" t="s">
        <v>219</v>
      </c>
      <c r="E61" s="459" t="s">
        <v>405</v>
      </c>
      <c r="F61" s="48"/>
      <c r="G61" s="449" t="s">
        <v>226</v>
      </c>
      <c r="H61" s="13"/>
      <c r="I61" s="13"/>
    </row>
    <row r="62" spans="2:11" ht="19.899999999999999" hidden="1" customHeight="1" outlineLevel="1" x14ac:dyDescent="0.2">
      <c r="D62" s="3" t="s">
        <v>368</v>
      </c>
      <c r="E62" s="459" t="s">
        <v>374</v>
      </c>
      <c r="F62" s="48"/>
      <c r="G62" s="449" t="s">
        <v>226</v>
      </c>
      <c r="H62" s="13"/>
      <c r="I62" s="13"/>
    </row>
    <row r="63" spans="2:11" ht="19.899999999999999" hidden="1" customHeight="1" outlineLevel="1" x14ac:dyDescent="0.2"/>
    <row r="64" spans="2:11" ht="19.899999999999999" hidden="1" customHeight="1" outlineLevel="1" x14ac:dyDescent="0.2"/>
    <row r="65" spans="3:11" ht="20.100000000000001" hidden="1" customHeight="1" outlineLevel="1" x14ac:dyDescent="0.2">
      <c r="C65" s="13"/>
      <c r="D65" s="479" t="s">
        <v>231</v>
      </c>
      <c r="E65" s="234" t="str">
        <f>'Copertina 2026'!D64</f>
        <v>SCIA</v>
      </c>
      <c r="F65" s="13"/>
      <c r="G65" s="13"/>
      <c r="H65" s="13"/>
      <c r="I65" s="13"/>
    </row>
    <row r="66" spans="3:11" ht="20.100000000000001" hidden="1" customHeight="1" outlineLevel="1" x14ac:dyDescent="0.2">
      <c r="C66" s="13"/>
      <c r="D66" s="479" t="s">
        <v>232</v>
      </c>
      <c r="E66" s="245" t="str">
        <f>'Copertina 2026'!D65</f>
        <v>NO</v>
      </c>
      <c r="F66" s="13"/>
      <c r="G66" s="13"/>
      <c r="H66" s="13"/>
      <c r="I66" s="13"/>
    </row>
    <row r="67" spans="3:11" ht="20.100000000000001" hidden="1" customHeight="1" outlineLevel="1" x14ac:dyDescent="0.2">
      <c r="C67" s="13"/>
      <c r="D67" s="479" t="s">
        <v>244</v>
      </c>
      <c r="E67" s="245" t="str">
        <f>'Copertina 2026'!D66</f>
        <v>NO</v>
      </c>
      <c r="F67" s="13"/>
      <c r="G67" s="13"/>
      <c r="H67" s="13"/>
      <c r="I67" s="13"/>
    </row>
    <row r="68" spans="3:11" ht="20.100000000000001" customHeight="1" collapsed="1" x14ac:dyDescent="0.2">
      <c r="C68" s="13"/>
      <c r="D68" s="531"/>
      <c r="E68" s="531"/>
      <c r="F68" s="13"/>
      <c r="G68" s="13"/>
      <c r="H68" s="13"/>
      <c r="I68" s="13"/>
    </row>
    <row r="69" spans="3:11" ht="20.100000000000001" customHeight="1" x14ac:dyDescent="0.2">
      <c r="C69" s="13"/>
      <c r="D69" s="531"/>
      <c r="E69" s="531"/>
      <c r="F69" s="13"/>
      <c r="G69" s="13"/>
      <c r="H69" s="13"/>
      <c r="I69" s="13"/>
    </row>
    <row r="70" spans="3:11" ht="20.100000000000001" customHeight="1" x14ac:dyDescent="0.2">
      <c r="C70" s="13"/>
      <c r="D70" s="531"/>
      <c r="E70" s="531"/>
      <c r="F70" s="13"/>
      <c r="G70" s="13"/>
      <c r="H70" s="13"/>
      <c r="I70" s="13"/>
    </row>
    <row r="71" spans="3:11" ht="19.5" customHeight="1" x14ac:dyDescent="0.2">
      <c r="C71" s="13"/>
      <c r="D71" s="531"/>
      <c r="E71" s="531"/>
      <c r="F71" s="13"/>
      <c r="G71" s="13"/>
      <c r="H71" s="13"/>
      <c r="I71" s="13"/>
      <c r="K71" s="468"/>
    </row>
  </sheetData>
  <sheetProtection algorithmName="SHA-512" hashValue="lTJTmmyIwbzsm06/8EplWZvs9PXbXFHsGLsbk9zpij9zUoRoMpViU08+5VPtLA77NKeCcDMvplpscZR4bAwDBQ==" saltValue="hB+IARdsMbgCa37ooT1t1w==" spinCount="100000" sheet="1" objects="1" scenarios="1"/>
  <sortState xmlns:xlrd2="http://schemas.microsoft.com/office/spreadsheetml/2017/richdata2" ref="D66:D67">
    <sortCondition descending="1" ref="D66"/>
  </sortState>
  <mergeCells count="37">
    <mergeCell ref="D68:E68"/>
    <mergeCell ref="D69:E69"/>
    <mergeCell ref="D70:E70"/>
    <mergeCell ref="D71:E71"/>
    <mergeCell ref="J27:J29"/>
    <mergeCell ref="D30:D32"/>
    <mergeCell ref="E30:E32"/>
    <mergeCell ref="J30:J32"/>
    <mergeCell ref="C42:E42"/>
    <mergeCell ref="F42:G42"/>
    <mergeCell ref="H42:I42"/>
    <mergeCell ref="C43:I43"/>
    <mergeCell ref="D27:D29"/>
    <mergeCell ref="E27:E29"/>
    <mergeCell ref="J34:J39"/>
    <mergeCell ref="J21:J23"/>
    <mergeCell ref="D18:D20"/>
    <mergeCell ref="E18:E20"/>
    <mergeCell ref="C14:E15"/>
    <mergeCell ref="E24:E26"/>
    <mergeCell ref="J24:J26"/>
    <mergeCell ref="C2:I3"/>
    <mergeCell ref="C4:I4"/>
    <mergeCell ref="C5:I5"/>
    <mergeCell ref="C6:I6"/>
    <mergeCell ref="J18:J20"/>
    <mergeCell ref="G14:G15"/>
    <mergeCell ref="C7:E9"/>
    <mergeCell ref="G7:I9"/>
    <mergeCell ref="G10:I11"/>
    <mergeCell ref="C16:E16"/>
    <mergeCell ref="G12:I13"/>
    <mergeCell ref="C18:C39"/>
    <mergeCell ref="D24:D26"/>
    <mergeCell ref="D21:D23"/>
    <mergeCell ref="E21:E23"/>
    <mergeCell ref="E34:E39"/>
  </mergeCells>
  <phoneticPr fontId="0" type="noConversion"/>
  <conditionalFormatting sqref="B2:J48">
    <cfRule type="expression" dxfId="2" priority="6">
      <formula>$E$67="SI"</formula>
    </cfRule>
  </conditionalFormatting>
  <conditionalFormatting sqref="H42 C43">
    <cfRule type="expression" dxfId="1" priority="1">
      <formula>$I$39&lt;=0</formula>
    </cfRule>
  </conditionalFormatting>
  <printOptions horizontalCentered="1"/>
  <pageMargins left="0.78740157480314965" right="0.39370078740157483" top="0.78740157480314965" bottom="0.78740157480314965" header="0.51181102362204722" footer="0.51181102362204722"/>
  <pageSetup paperSize="9" scale="72" orientation="portrait" r:id="rId1"/>
  <headerFooter alignWithMargins="0">
    <oddHeader>&amp;L&amp;10Comune di CARAVAGGIO - Provincia di Bergamo</oddHeader>
    <oddFooter>&amp;R&amp;10QUADRO ECONOMICO</oddFooter>
  </headerFooter>
  <ignoredErrors>
    <ignoredError sqref="E45 G47 G14" unlockedFormula="1"/>
    <ignoredError sqref="C20:I20 C30:I33 C21:F21 D42:E42 I42 C37:I37 C34:D34 F34 C40:I41 C38:F38 C35:F35 C36:H36 C39:H39 H38 H34 H35 C18:F18 H18:I18 C19:F19 H19:I19 C22:F23 H22:I23 H21 C24:F26 H24:I26 C27:F29 H27:I29 G42" evalError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2:G45"/>
  <sheetViews>
    <sheetView view="pageBreakPreview" zoomScale="60" zoomScaleNormal="75" zoomScaleSheetLayoutView="70" workbookViewId="0">
      <selection activeCell="D12" sqref="D12"/>
    </sheetView>
  </sheetViews>
  <sheetFormatPr defaultColWidth="8.88671875" defaultRowHeight="20.100000000000001" customHeight="1" outlineLevelRow="1" x14ac:dyDescent="0.2"/>
  <cols>
    <col min="1" max="2" width="2.77734375" style="2" customWidth="1"/>
    <col min="3" max="3" width="5.77734375" style="2" customWidth="1"/>
    <col min="4" max="5" width="30.77734375" style="2" customWidth="1"/>
    <col min="6" max="6" width="7.77734375" style="2" customWidth="1"/>
    <col min="7" max="7" width="2.77734375" style="2" customWidth="1"/>
    <col min="8" max="16384" width="8.88671875" style="2"/>
  </cols>
  <sheetData>
    <row r="2" spans="3:7" ht="20.100000000000001" customHeight="1" x14ac:dyDescent="0.2">
      <c r="C2" s="614" t="str">
        <f>'Copertina 2026'!C17</f>
        <v>Segnalazione Certificata di Inizio Attività presentata da:</v>
      </c>
      <c r="D2" s="614"/>
      <c r="E2" s="615" t="str">
        <f>'Copertina 2026'!E17</f>
        <v>inserire nominativo del richiedente</v>
      </c>
      <c r="F2" s="615"/>
      <c r="G2" s="388"/>
    </row>
    <row r="3" spans="3:7" ht="20.100000000000001" customHeight="1" x14ac:dyDescent="0.2">
      <c r="C3" s="614"/>
      <c r="D3" s="614"/>
      <c r="E3" s="615"/>
      <c r="F3" s="615"/>
      <c r="G3" s="388"/>
    </row>
    <row r="4" spans="3:7" ht="20.100000000000001" customHeight="1" x14ac:dyDescent="0.2">
      <c r="C4" s="614"/>
      <c r="D4" s="614"/>
      <c r="E4" s="615"/>
      <c r="F4" s="615"/>
      <c r="G4" s="388"/>
    </row>
    <row r="5" spans="3:7" ht="20.100000000000001" customHeight="1" x14ac:dyDescent="0.2">
      <c r="C5" s="614" t="s">
        <v>6</v>
      </c>
      <c r="D5" s="614"/>
      <c r="E5" s="615" t="str">
        <f>'Copertina 2026'!E26</f>
        <v>indicare la Via/Piazza/ecc.</v>
      </c>
      <c r="F5" s="615"/>
      <c r="G5" s="388"/>
    </row>
    <row r="6" spans="3:7" ht="20.100000000000001" customHeight="1" x14ac:dyDescent="0.2">
      <c r="C6" s="614"/>
      <c r="D6" s="614"/>
      <c r="E6" s="615"/>
      <c r="F6" s="615"/>
      <c r="G6" s="388"/>
    </row>
    <row r="8" spans="3:7" ht="20.100000000000001" customHeight="1" x14ac:dyDescent="0.2">
      <c r="D8" s="756" t="s">
        <v>46</v>
      </c>
      <c r="E8" s="756"/>
    </row>
    <row r="9" spans="3:7" ht="20.100000000000001" customHeight="1" x14ac:dyDescent="0.2">
      <c r="D9" s="756"/>
      <c r="E9" s="756"/>
    </row>
    <row r="10" spans="3:7" ht="20.100000000000001" customHeight="1" x14ac:dyDescent="0.2">
      <c r="D10" s="366" t="s">
        <v>375</v>
      </c>
    </row>
    <row r="11" spans="3:7" ht="20.100000000000001" customHeight="1" x14ac:dyDescent="0.2">
      <c r="D11" s="41"/>
      <c r="E11" s="40"/>
    </row>
    <row r="12" spans="3:7" ht="20.100000000000001" customHeight="1" x14ac:dyDescent="0.2">
      <c r="D12" s="398">
        <v>0</v>
      </c>
      <c r="E12" s="40" t="s">
        <v>47</v>
      </c>
    </row>
    <row r="14" spans="3:7" ht="20.100000000000001" customHeight="1" x14ac:dyDescent="0.2">
      <c r="C14" s="286"/>
      <c r="D14" s="389"/>
      <c r="E14" s="389"/>
      <c r="F14" s="390"/>
    </row>
    <row r="15" spans="3:7" ht="30" customHeight="1" x14ac:dyDescent="0.2">
      <c r="C15" s="287"/>
      <c r="D15" s="784" t="str">
        <f>VLOOKUP(D30,D31:E39,2)</f>
        <v>per Segnalazione Certificata di Inizio Attività</v>
      </c>
      <c r="E15" s="784"/>
      <c r="F15" s="288"/>
    </row>
    <row r="16" spans="3:7" ht="30" customHeight="1" x14ac:dyDescent="0.2">
      <c r="C16" s="287"/>
      <c r="D16" s="784"/>
      <c r="E16" s="784"/>
      <c r="F16" s="288"/>
    </row>
    <row r="17" spans="3:6" ht="20.100000000000001" customHeight="1" x14ac:dyDescent="0.2">
      <c r="C17" s="287"/>
      <c r="F17" s="288"/>
    </row>
    <row r="18" spans="3:6" ht="20.100000000000001" customHeight="1" x14ac:dyDescent="0.2">
      <c r="C18" s="42" t="s">
        <v>48</v>
      </c>
      <c r="D18" s="43" t="s">
        <v>49</v>
      </c>
      <c r="E18" s="44">
        <v>100</v>
      </c>
      <c r="F18" s="45"/>
    </row>
    <row r="19" spans="3:6" ht="20.100000000000001" customHeight="1" x14ac:dyDescent="0.2">
      <c r="C19" s="42" t="s">
        <v>50</v>
      </c>
      <c r="D19" s="43" t="s">
        <v>51</v>
      </c>
      <c r="E19" s="44">
        <v>0.2</v>
      </c>
      <c r="F19" s="45"/>
    </row>
    <row r="20" spans="3:6" ht="20.100000000000001" customHeight="1" x14ac:dyDescent="0.2">
      <c r="C20" s="42" t="s">
        <v>52</v>
      </c>
      <c r="D20" s="43" t="s">
        <v>53</v>
      </c>
      <c r="E20" s="44">
        <v>500</v>
      </c>
      <c r="F20" s="45"/>
    </row>
    <row r="21" spans="3:6" ht="20.100000000000001" customHeight="1" thickBot="1" x14ac:dyDescent="0.25">
      <c r="C21" s="289"/>
      <c r="D21" s="39"/>
      <c r="E21" s="235">
        <f>IF(D12&lt;500,100,(100+((D12-500)*0.2)))</f>
        <v>100</v>
      </c>
      <c r="F21" s="236" t="s">
        <v>54</v>
      </c>
    </row>
    <row r="22" spans="3:6" ht="39.950000000000003" customHeight="1" thickTop="1" x14ac:dyDescent="0.2">
      <c r="C22" s="392"/>
      <c r="D22" s="393" t="s">
        <v>46</v>
      </c>
      <c r="E22" s="394">
        <f>IF($E$21&gt;500.46,500,$E$21)</f>
        <v>100</v>
      </c>
      <c r="F22" s="395"/>
    </row>
    <row r="23" spans="3:6" ht="20.100000000000001" customHeight="1" x14ac:dyDescent="0.2">
      <c r="C23" s="46"/>
      <c r="F23" s="47"/>
    </row>
    <row r="29" spans="3:6" ht="19.5" hidden="1" customHeight="1" outlineLevel="1" x14ac:dyDescent="0.2">
      <c r="D29" s="2" t="str">
        <f>VLOOKUP(D30,D31:E39,2)</f>
        <v>per Segnalazione Certificata di Inizio Attività</v>
      </c>
    </row>
    <row r="30" spans="3:6" ht="20.100000000000001" hidden="1" customHeight="1" outlineLevel="1" x14ac:dyDescent="0.2">
      <c r="D30" s="382" t="str">
        <f>'Copertina 2026'!D64</f>
        <v>SCIA</v>
      </c>
    </row>
    <row r="31" spans="3:6" ht="20.100000000000001" hidden="1" customHeight="1" outlineLevel="1" x14ac:dyDescent="0.2">
      <c r="D31" s="248" t="s">
        <v>277</v>
      </c>
      <c r="E31" s="220" t="s">
        <v>393</v>
      </c>
    </row>
    <row r="32" spans="3:6" ht="20.100000000000001" hidden="1" customHeight="1" outlineLevel="1" x14ac:dyDescent="0.2">
      <c r="D32" s="221" t="s">
        <v>220</v>
      </c>
      <c r="E32" s="220" t="s">
        <v>376</v>
      </c>
    </row>
    <row r="33" spans="4:5" ht="20.100000000000001" hidden="1" customHeight="1" outlineLevel="1" x14ac:dyDescent="0.2">
      <c r="D33" s="221" t="s">
        <v>221</v>
      </c>
      <c r="E33" s="220" t="s">
        <v>395</v>
      </c>
    </row>
    <row r="34" spans="4:5" ht="20.100000000000001" hidden="1" customHeight="1" outlineLevel="1" x14ac:dyDescent="0.2">
      <c r="D34" s="248" t="s">
        <v>369</v>
      </c>
      <c r="E34" s="220" t="s">
        <v>394</v>
      </c>
    </row>
    <row r="35" spans="4:5" ht="20.100000000000001" hidden="1" customHeight="1" outlineLevel="1" x14ac:dyDescent="0.2">
      <c r="D35" s="221" t="s">
        <v>217</v>
      </c>
      <c r="E35" s="220" t="s">
        <v>396</v>
      </c>
    </row>
    <row r="36" spans="4:5" ht="20.100000000000001" hidden="1" customHeight="1" outlineLevel="1" x14ac:dyDescent="0.2">
      <c r="D36" s="221" t="s">
        <v>218</v>
      </c>
      <c r="E36" s="220" t="s">
        <v>397</v>
      </c>
    </row>
    <row r="37" spans="4:5" ht="20.100000000000001" hidden="1" customHeight="1" outlineLevel="1" x14ac:dyDescent="0.2">
      <c r="D37" s="221" t="s">
        <v>222</v>
      </c>
      <c r="E37" s="220" t="s">
        <v>398</v>
      </c>
    </row>
    <row r="38" spans="4:5" ht="20.100000000000001" hidden="1" customHeight="1" outlineLevel="1" x14ac:dyDescent="0.2">
      <c r="D38" s="221" t="s">
        <v>219</v>
      </c>
      <c r="E38" s="220" t="s">
        <v>399</v>
      </c>
    </row>
    <row r="39" spans="4:5" ht="20.100000000000001" hidden="1" customHeight="1" outlineLevel="1" x14ac:dyDescent="0.2">
      <c r="D39" s="248" t="s">
        <v>368</v>
      </c>
      <c r="E39" s="220" t="s">
        <v>400</v>
      </c>
    </row>
    <row r="40" spans="4:5" ht="20.100000000000001" customHeight="1" collapsed="1" x14ac:dyDescent="0.2"/>
    <row r="44" spans="4:5" ht="20.100000000000001" customHeight="1" x14ac:dyDescent="0.2">
      <c r="D44" s="248"/>
      <c r="E44" s="220"/>
    </row>
    <row r="45" spans="4:5" ht="20.100000000000001" customHeight="1" x14ac:dyDescent="0.2">
      <c r="D45" s="248"/>
      <c r="E45" s="220"/>
    </row>
  </sheetData>
  <sheetProtection algorithmName="SHA-512" hashValue="J5w5HalTs0KwyUh+NPWzpHzuHn7idIyu/eZOAPA7Bt/QK817HeEHV7bgQIJFwyqDIYMNzuoeLACnD4yhFv8R1Q==" saltValue="ac+R7kj1KlXD//qC4CNumQ==" spinCount="100000" sheet="1" objects="1" scenarios="1"/>
  <sortState xmlns:xlrd2="http://schemas.microsoft.com/office/spreadsheetml/2017/richdata2" ref="D32:E39">
    <sortCondition ref="D31"/>
  </sortState>
  <mergeCells count="6">
    <mergeCell ref="D15:E16"/>
    <mergeCell ref="C2:D4"/>
    <mergeCell ref="E2:F4"/>
    <mergeCell ref="C5:D6"/>
    <mergeCell ref="E5:F6"/>
    <mergeCell ref="D8:E9"/>
  </mergeCells>
  <phoneticPr fontId="0" type="noConversion"/>
  <conditionalFormatting sqref="C17:F22">
    <cfRule type="expression" dxfId="0" priority="1">
      <formula>$D$30="CDU"</formula>
    </cfRule>
  </conditionalFormatting>
  <printOptions horizontalCentered="1"/>
  <pageMargins left="0.78740157480314965" right="0.39370078740157483" top="0.78740157480314965" bottom="0.78740157480314965" header="0.51181102362204722" footer="0.51181102362204722"/>
  <pageSetup paperSize="9" scale="93" orientation="portrait" r:id="rId1"/>
  <headerFooter alignWithMargins="0">
    <oddHeader>&amp;L&amp;10Comune di CARAVAGGIO - Provincia di Bergamo</oddHeader>
    <oddFooter>&amp;R&amp;10DIRITTI DI SEGRETERIA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92"/>
  <sheetViews>
    <sheetView view="pageBreakPreview" zoomScale="60" zoomScaleNormal="80" workbookViewId="0">
      <selection activeCell="C4" sqref="C4"/>
    </sheetView>
  </sheetViews>
  <sheetFormatPr defaultRowHeight="15.95" customHeight="1" x14ac:dyDescent="0.2"/>
  <cols>
    <col min="1" max="1" width="8.77734375" style="370" customWidth="1"/>
    <col min="2" max="2" width="20.77734375" style="380" customWidth="1"/>
    <col min="3" max="3" width="20.77734375" style="374" customWidth="1"/>
    <col min="4" max="4" width="80.77734375" style="371" customWidth="1"/>
    <col min="5" max="16384" width="8.88671875" style="368"/>
  </cols>
  <sheetData>
    <row r="1" spans="1:4" ht="30" customHeight="1" x14ac:dyDescent="0.2">
      <c r="A1" s="370" t="s">
        <v>366</v>
      </c>
      <c r="B1" s="375" t="s">
        <v>282</v>
      </c>
      <c r="C1" s="372" t="s">
        <v>360</v>
      </c>
      <c r="D1" s="367" t="s">
        <v>361</v>
      </c>
    </row>
    <row r="2" spans="1:4" ht="15.95" customHeight="1" x14ac:dyDescent="0.2">
      <c r="A2" s="370">
        <v>1</v>
      </c>
      <c r="B2" s="376" t="s">
        <v>284</v>
      </c>
      <c r="C2" s="373" t="s">
        <v>292</v>
      </c>
      <c r="D2" s="369" t="s">
        <v>438</v>
      </c>
    </row>
    <row r="3" spans="1:4" ht="15.95" customHeight="1" x14ac:dyDescent="0.2">
      <c r="A3" s="370">
        <v>2</v>
      </c>
      <c r="B3" s="376" t="s">
        <v>284</v>
      </c>
      <c r="C3" s="373" t="s">
        <v>285</v>
      </c>
      <c r="D3" s="369" t="s">
        <v>439</v>
      </c>
    </row>
    <row r="4" spans="1:4" ht="15.95" customHeight="1" x14ac:dyDescent="0.2">
      <c r="A4" s="370">
        <v>3</v>
      </c>
      <c r="B4" s="376" t="s">
        <v>284</v>
      </c>
      <c r="C4" s="373" t="s">
        <v>286</v>
      </c>
      <c r="D4" s="369" t="s">
        <v>440</v>
      </c>
    </row>
    <row r="5" spans="1:4" ht="15.95" customHeight="1" x14ac:dyDescent="0.2">
      <c r="A5" s="370">
        <v>4</v>
      </c>
      <c r="B5" s="376" t="s">
        <v>284</v>
      </c>
      <c r="C5" s="373" t="s">
        <v>291</v>
      </c>
      <c r="D5" s="369" t="s">
        <v>441</v>
      </c>
    </row>
    <row r="6" spans="1:4" ht="15.95" customHeight="1" x14ac:dyDescent="0.2">
      <c r="A6" s="370">
        <v>5</v>
      </c>
      <c r="B6" s="376" t="s">
        <v>284</v>
      </c>
      <c r="C6" s="373" t="s">
        <v>290</v>
      </c>
      <c r="D6" s="369" t="s">
        <v>442</v>
      </c>
    </row>
    <row r="7" spans="1:4" ht="15.95" customHeight="1" x14ac:dyDescent="0.2">
      <c r="A7" s="370">
        <v>6</v>
      </c>
      <c r="B7" s="376" t="s">
        <v>284</v>
      </c>
      <c r="C7" s="373" t="s">
        <v>288</v>
      </c>
      <c r="D7" s="369" t="s">
        <v>443</v>
      </c>
    </row>
    <row r="8" spans="1:4" ht="15.95" customHeight="1" x14ac:dyDescent="0.2">
      <c r="A8" s="370">
        <v>7</v>
      </c>
      <c r="B8" s="376" t="s">
        <v>284</v>
      </c>
      <c r="C8" s="373" t="s">
        <v>287</v>
      </c>
      <c r="D8" s="369" t="s">
        <v>444</v>
      </c>
    </row>
    <row r="9" spans="1:4" ht="15.95" customHeight="1" x14ac:dyDescent="0.2">
      <c r="A9" s="370">
        <v>8</v>
      </c>
      <c r="B9" s="376" t="s">
        <v>284</v>
      </c>
      <c r="C9" s="373" t="s">
        <v>283</v>
      </c>
      <c r="D9" s="369" t="s">
        <v>445</v>
      </c>
    </row>
    <row r="10" spans="1:4" ht="15.95" customHeight="1" x14ac:dyDescent="0.2">
      <c r="A10" s="370">
        <v>9</v>
      </c>
      <c r="B10" s="376" t="s">
        <v>284</v>
      </c>
      <c r="C10" s="373" t="s">
        <v>283</v>
      </c>
      <c r="D10" s="369" t="s">
        <v>446</v>
      </c>
    </row>
    <row r="11" spans="1:4" ht="15.95" customHeight="1" x14ac:dyDescent="0.2">
      <c r="A11" s="370">
        <v>10</v>
      </c>
      <c r="B11" s="376" t="s">
        <v>284</v>
      </c>
      <c r="C11" s="373" t="s">
        <v>289</v>
      </c>
      <c r="D11" s="369" t="s">
        <v>447</v>
      </c>
    </row>
    <row r="12" spans="1:4" ht="15.95" customHeight="1" x14ac:dyDescent="0.2">
      <c r="A12" s="370">
        <v>11</v>
      </c>
      <c r="B12" s="376" t="s">
        <v>284</v>
      </c>
      <c r="C12" s="373" t="s">
        <v>293</v>
      </c>
      <c r="D12" s="369" t="s">
        <v>448</v>
      </c>
    </row>
    <row r="13" spans="1:4" ht="15.95" customHeight="1" x14ac:dyDescent="0.2">
      <c r="A13" s="370">
        <v>12</v>
      </c>
      <c r="B13" s="376" t="s">
        <v>284</v>
      </c>
      <c r="C13" s="373" t="s">
        <v>310</v>
      </c>
      <c r="D13" s="369" t="s">
        <v>449</v>
      </c>
    </row>
    <row r="14" spans="1:4" ht="15.95" customHeight="1" x14ac:dyDescent="0.2">
      <c r="A14" s="370">
        <v>13</v>
      </c>
      <c r="B14" s="376" t="s">
        <v>284</v>
      </c>
      <c r="C14" s="373" t="s">
        <v>308</v>
      </c>
      <c r="D14" s="369" t="s">
        <v>450</v>
      </c>
    </row>
    <row r="15" spans="1:4" ht="15.95" customHeight="1" x14ac:dyDescent="0.2">
      <c r="A15" s="370">
        <v>14</v>
      </c>
      <c r="B15" s="376" t="s">
        <v>284</v>
      </c>
      <c r="C15" s="373" t="s">
        <v>301</v>
      </c>
      <c r="D15" s="369" t="s">
        <v>451</v>
      </c>
    </row>
    <row r="16" spans="1:4" ht="15.95" customHeight="1" x14ac:dyDescent="0.2">
      <c r="A16" s="370">
        <v>15</v>
      </c>
      <c r="B16" s="376" t="s">
        <v>284</v>
      </c>
      <c r="C16" s="373" t="s">
        <v>307</v>
      </c>
      <c r="D16" s="369" t="s">
        <v>452</v>
      </c>
    </row>
    <row r="17" spans="1:4" ht="15.95" customHeight="1" x14ac:dyDescent="0.2">
      <c r="A17" s="370">
        <v>16</v>
      </c>
      <c r="B17" s="376" t="s">
        <v>284</v>
      </c>
      <c r="C17" s="373" t="s">
        <v>305</v>
      </c>
      <c r="D17" s="369" t="s">
        <v>453</v>
      </c>
    </row>
    <row r="18" spans="1:4" ht="15.95" customHeight="1" x14ac:dyDescent="0.2">
      <c r="A18" s="370">
        <v>17</v>
      </c>
      <c r="B18" s="376" t="s">
        <v>284</v>
      </c>
      <c r="C18" s="373" t="s">
        <v>303</v>
      </c>
      <c r="D18" s="369" t="s">
        <v>454</v>
      </c>
    </row>
    <row r="19" spans="1:4" ht="15.95" customHeight="1" x14ac:dyDescent="0.2">
      <c r="A19" s="370">
        <v>18</v>
      </c>
      <c r="B19" s="376" t="s">
        <v>284</v>
      </c>
      <c r="C19" s="373" t="s">
        <v>304</v>
      </c>
      <c r="D19" s="369" t="s">
        <v>455</v>
      </c>
    </row>
    <row r="20" spans="1:4" ht="15.95" customHeight="1" x14ac:dyDescent="0.2">
      <c r="A20" s="370">
        <v>19</v>
      </c>
      <c r="B20" s="376" t="s">
        <v>284</v>
      </c>
      <c r="C20" s="373" t="s">
        <v>306</v>
      </c>
      <c r="D20" s="369" t="s">
        <v>456</v>
      </c>
    </row>
    <row r="21" spans="1:4" ht="15.95" customHeight="1" x14ac:dyDescent="0.2">
      <c r="A21" s="370">
        <v>20</v>
      </c>
      <c r="B21" s="376" t="s">
        <v>284</v>
      </c>
      <c r="C21" s="373" t="s">
        <v>309</v>
      </c>
      <c r="D21" s="369" t="s">
        <v>457</v>
      </c>
    </row>
    <row r="22" spans="1:4" ht="15.95" customHeight="1" x14ac:dyDescent="0.2">
      <c r="A22" s="370">
        <v>21</v>
      </c>
      <c r="B22" s="376" t="s">
        <v>284</v>
      </c>
      <c r="C22" s="373" t="s">
        <v>311</v>
      </c>
      <c r="D22" s="369" t="s">
        <v>458</v>
      </c>
    </row>
    <row r="23" spans="1:4" ht="15.95" customHeight="1" x14ac:dyDescent="0.2">
      <c r="A23" s="370">
        <v>22</v>
      </c>
      <c r="B23" s="376" t="s">
        <v>284</v>
      </c>
      <c r="C23" s="373" t="s">
        <v>363</v>
      </c>
      <c r="D23" s="369" t="s">
        <v>459</v>
      </c>
    </row>
    <row r="24" spans="1:4" ht="15.95" customHeight="1" x14ac:dyDescent="0.2">
      <c r="A24" s="370">
        <v>23</v>
      </c>
      <c r="B24" s="376" t="s">
        <v>284</v>
      </c>
      <c r="C24" s="373" t="s">
        <v>302</v>
      </c>
      <c r="D24" s="369" t="s">
        <v>460</v>
      </c>
    </row>
    <row r="25" spans="1:4" ht="15.95" customHeight="1" x14ac:dyDescent="0.2">
      <c r="A25" s="370">
        <v>24</v>
      </c>
      <c r="B25" s="376" t="s">
        <v>284</v>
      </c>
      <c r="C25" s="373" t="s">
        <v>298</v>
      </c>
      <c r="D25" s="369" t="s">
        <v>461</v>
      </c>
    </row>
    <row r="26" spans="1:4" ht="15.95" customHeight="1" x14ac:dyDescent="0.2">
      <c r="A26" s="370">
        <v>25</v>
      </c>
      <c r="B26" s="376" t="s">
        <v>284</v>
      </c>
      <c r="C26" s="373" t="s">
        <v>299</v>
      </c>
      <c r="D26" s="369" t="s">
        <v>462</v>
      </c>
    </row>
    <row r="27" spans="1:4" ht="15.95" customHeight="1" x14ac:dyDescent="0.2">
      <c r="A27" s="370">
        <v>26</v>
      </c>
      <c r="B27" s="376" t="s">
        <v>284</v>
      </c>
      <c r="C27" s="373" t="s">
        <v>294</v>
      </c>
      <c r="D27" s="369" t="s">
        <v>463</v>
      </c>
    </row>
    <row r="28" spans="1:4" ht="15.95" customHeight="1" x14ac:dyDescent="0.2">
      <c r="A28" s="370">
        <v>27</v>
      </c>
      <c r="B28" s="376" t="s">
        <v>284</v>
      </c>
      <c r="C28" s="373" t="s">
        <v>294</v>
      </c>
      <c r="D28" s="369" t="s">
        <v>464</v>
      </c>
    </row>
    <row r="29" spans="1:4" ht="15.95" customHeight="1" x14ac:dyDescent="0.2">
      <c r="A29" s="370">
        <v>28</v>
      </c>
      <c r="B29" s="376" t="s">
        <v>284</v>
      </c>
      <c r="C29" s="373" t="s">
        <v>294</v>
      </c>
      <c r="D29" s="369" t="s">
        <v>465</v>
      </c>
    </row>
    <row r="30" spans="1:4" ht="15.95" customHeight="1" x14ac:dyDescent="0.2">
      <c r="A30" s="370">
        <v>29</v>
      </c>
      <c r="B30" s="376" t="s">
        <v>284</v>
      </c>
      <c r="C30" s="373" t="s">
        <v>300</v>
      </c>
      <c r="D30" s="369" t="s">
        <v>466</v>
      </c>
    </row>
    <row r="31" spans="1:4" ht="15.95" customHeight="1" x14ac:dyDescent="0.2">
      <c r="A31" s="370">
        <v>30</v>
      </c>
      <c r="B31" s="376" t="s">
        <v>284</v>
      </c>
      <c r="C31" s="373" t="s">
        <v>297</v>
      </c>
      <c r="D31" s="369" t="s">
        <v>467</v>
      </c>
    </row>
    <row r="32" spans="1:4" ht="15.95" customHeight="1" x14ac:dyDescent="0.2">
      <c r="A32" s="370">
        <v>31</v>
      </c>
      <c r="B32" s="376" t="s">
        <v>284</v>
      </c>
      <c r="C32" s="373" t="s">
        <v>295</v>
      </c>
      <c r="D32" s="369" t="s">
        <v>468</v>
      </c>
    </row>
    <row r="33" spans="1:4" ht="15.95" customHeight="1" x14ac:dyDescent="0.2">
      <c r="A33" s="370">
        <v>32</v>
      </c>
      <c r="B33" s="376" t="s">
        <v>284</v>
      </c>
      <c r="C33" s="373" t="s">
        <v>296</v>
      </c>
      <c r="D33" s="369" t="s">
        <v>469</v>
      </c>
    </row>
    <row r="34" spans="1:4" ht="15.95" customHeight="1" x14ac:dyDescent="0.2">
      <c r="A34" s="370">
        <v>33</v>
      </c>
      <c r="B34" s="376" t="s">
        <v>284</v>
      </c>
      <c r="C34" s="373" t="s">
        <v>364</v>
      </c>
      <c r="D34" s="369" t="s">
        <v>470</v>
      </c>
    </row>
    <row r="35" spans="1:4" ht="15.95" customHeight="1" x14ac:dyDescent="0.2">
      <c r="A35" s="370">
        <v>34</v>
      </c>
      <c r="B35" s="376" t="s">
        <v>284</v>
      </c>
      <c r="C35" s="373" t="s">
        <v>316</v>
      </c>
      <c r="D35" s="369" t="s">
        <v>471</v>
      </c>
    </row>
    <row r="36" spans="1:4" ht="15.95" customHeight="1" x14ac:dyDescent="0.2">
      <c r="A36" s="370">
        <v>35</v>
      </c>
      <c r="B36" s="376" t="s">
        <v>284</v>
      </c>
      <c r="C36" s="373" t="s">
        <v>316</v>
      </c>
      <c r="D36" s="369" t="s">
        <v>472</v>
      </c>
    </row>
    <row r="37" spans="1:4" ht="15.95" customHeight="1" x14ac:dyDescent="0.2">
      <c r="A37" s="370">
        <v>36</v>
      </c>
      <c r="B37" s="376" t="s">
        <v>284</v>
      </c>
      <c r="C37" s="373" t="s">
        <v>314</v>
      </c>
      <c r="D37" s="369" t="s">
        <v>473</v>
      </c>
    </row>
    <row r="38" spans="1:4" ht="15.95" customHeight="1" x14ac:dyDescent="0.2">
      <c r="A38" s="370">
        <v>37</v>
      </c>
      <c r="B38" s="376" t="s">
        <v>284</v>
      </c>
      <c r="C38" s="373" t="s">
        <v>325</v>
      </c>
      <c r="D38" s="369" t="s">
        <v>474</v>
      </c>
    </row>
    <row r="39" spans="1:4" ht="15.95" customHeight="1" x14ac:dyDescent="0.2">
      <c r="A39" s="370">
        <v>38</v>
      </c>
      <c r="B39" s="376" t="s">
        <v>284</v>
      </c>
      <c r="C39" s="373" t="s">
        <v>322</v>
      </c>
      <c r="D39" s="369" t="s">
        <v>475</v>
      </c>
    </row>
    <row r="40" spans="1:4" ht="15.95" customHeight="1" x14ac:dyDescent="0.2">
      <c r="A40" s="370">
        <v>39</v>
      </c>
      <c r="B40" s="376" t="s">
        <v>284</v>
      </c>
      <c r="C40" s="373" t="s">
        <v>332</v>
      </c>
      <c r="D40" s="369" t="s">
        <v>476</v>
      </c>
    </row>
    <row r="41" spans="1:4" ht="15.95" customHeight="1" x14ac:dyDescent="0.2">
      <c r="A41" s="370">
        <v>40</v>
      </c>
      <c r="B41" s="376" t="s">
        <v>284</v>
      </c>
      <c r="C41" s="373" t="s">
        <v>332</v>
      </c>
      <c r="D41" s="369" t="s">
        <v>477</v>
      </c>
    </row>
    <row r="42" spans="1:4" ht="15.95" customHeight="1" x14ac:dyDescent="0.2">
      <c r="A42" s="370">
        <v>41</v>
      </c>
      <c r="B42" s="376" t="s">
        <v>284</v>
      </c>
      <c r="C42" s="373" t="s">
        <v>332</v>
      </c>
      <c r="D42" s="369" t="s">
        <v>478</v>
      </c>
    </row>
    <row r="43" spans="1:4" ht="15.95" customHeight="1" x14ac:dyDescent="0.2">
      <c r="A43" s="370">
        <v>42</v>
      </c>
      <c r="B43" s="376" t="s">
        <v>284</v>
      </c>
      <c r="C43" s="373" t="s">
        <v>333</v>
      </c>
      <c r="D43" s="369" t="s">
        <v>479</v>
      </c>
    </row>
    <row r="44" spans="1:4" ht="15.95" customHeight="1" x14ac:dyDescent="0.2">
      <c r="A44" s="370">
        <v>43</v>
      </c>
      <c r="B44" s="376" t="s">
        <v>284</v>
      </c>
      <c r="C44" s="373" t="s">
        <v>333</v>
      </c>
      <c r="D44" s="369" t="s">
        <v>480</v>
      </c>
    </row>
    <row r="45" spans="1:4" ht="15.95" customHeight="1" x14ac:dyDescent="0.2">
      <c r="A45" s="370">
        <v>44</v>
      </c>
      <c r="B45" s="376" t="s">
        <v>284</v>
      </c>
      <c r="C45" s="373" t="s">
        <v>334</v>
      </c>
      <c r="D45" s="369" t="s">
        <v>481</v>
      </c>
    </row>
    <row r="46" spans="1:4" ht="15.95" customHeight="1" x14ac:dyDescent="0.2">
      <c r="A46" s="370">
        <v>45</v>
      </c>
      <c r="B46" s="376" t="s">
        <v>284</v>
      </c>
      <c r="C46" s="373" t="s">
        <v>335</v>
      </c>
      <c r="D46" s="369" t="s">
        <v>482</v>
      </c>
    </row>
    <row r="47" spans="1:4" ht="15.95" customHeight="1" x14ac:dyDescent="0.2">
      <c r="A47" s="370">
        <v>46</v>
      </c>
      <c r="B47" s="376" t="s">
        <v>284</v>
      </c>
      <c r="C47" s="373" t="s">
        <v>336</v>
      </c>
      <c r="D47" s="369" t="s">
        <v>483</v>
      </c>
    </row>
    <row r="48" spans="1:4" ht="15.95" customHeight="1" x14ac:dyDescent="0.2">
      <c r="A48" s="370">
        <v>47</v>
      </c>
      <c r="B48" s="376" t="s">
        <v>284</v>
      </c>
      <c r="C48" s="373" t="s">
        <v>337</v>
      </c>
      <c r="D48" s="369" t="s">
        <v>484</v>
      </c>
    </row>
    <row r="49" spans="1:4" ht="15.95" customHeight="1" x14ac:dyDescent="0.2">
      <c r="A49" s="370">
        <v>48</v>
      </c>
      <c r="B49" s="376" t="s">
        <v>284</v>
      </c>
      <c r="C49" s="373" t="s">
        <v>338</v>
      </c>
      <c r="D49" s="369" t="s">
        <v>485</v>
      </c>
    </row>
    <row r="50" spans="1:4" ht="15.95" customHeight="1" x14ac:dyDescent="0.2">
      <c r="A50" s="370">
        <v>49</v>
      </c>
      <c r="B50" s="376" t="s">
        <v>284</v>
      </c>
      <c r="C50" s="373" t="s">
        <v>328</v>
      </c>
      <c r="D50" s="369" t="s">
        <v>486</v>
      </c>
    </row>
    <row r="51" spans="1:4" ht="15.95" customHeight="1" x14ac:dyDescent="0.2">
      <c r="A51" s="370">
        <v>50</v>
      </c>
      <c r="B51" s="376" t="s">
        <v>284</v>
      </c>
      <c r="C51" s="373" t="s">
        <v>362</v>
      </c>
      <c r="D51" s="369" t="s">
        <v>487</v>
      </c>
    </row>
    <row r="52" spans="1:4" ht="15.95" customHeight="1" x14ac:dyDescent="0.2">
      <c r="A52" s="370">
        <v>51</v>
      </c>
      <c r="B52" s="376" t="s">
        <v>284</v>
      </c>
      <c r="C52" s="373" t="s">
        <v>362</v>
      </c>
      <c r="D52" s="369" t="s">
        <v>488</v>
      </c>
    </row>
    <row r="53" spans="1:4" ht="15.95" customHeight="1" x14ac:dyDescent="0.2">
      <c r="A53" s="370">
        <v>52</v>
      </c>
      <c r="B53" s="376" t="s">
        <v>284</v>
      </c>
      <c r="C53" s="373" t="s">
        <v>323</v>
      </c>
      <c r="D53" s="369" t="s">
        <v>476</v>
      </c>
    </row>
    <row r="54" spans="1:4" ht="15.95" customHeight="1" x14ac:dyDescent="0.2">
      <c r="A54" s="370">
        <v>53</v>
      </c>
      <c r="B54" s="376" t="s">
        <v>284</v>
      </c>
      <c r="C54" s="373" t="s">
        <v>323</v>
      </c>
      <c r="D54" s="369" t="s">
        <v>489</v>
      </c>
    </row>
    <row r="55" spans="1:4" ht="15.95" customHeight="1" x14ac:dyDescent="0.2">
      <c r="A55" s="370">
        <v>54</v>
      </c>
      <c r="B55" s="376" t="s">
        <v>284</v>
      </c>
      <c r="C55" s="373" t="s">
        <v>323</v>
      </c>
      <c r="D55" s="369" t="s">
        <v>478</v>
      </c>
    </row>
    <row r="56" spans="1:4" ht="15.95" customHeight="1" x14ac:dyDescent="0.2">
      <c r="A56" s="370">
        <v>55</v>
      </c>
      <c r="B56" s="376" t="s">
        <v>284</v>
      </c>
      <c r="C56" s="373" t="s">
        <v>324</v>
      </c>
      <c r="D56" s="369" t="s">
        <v>490</v>
      </c>
    </row>
    <row r="57" spans="1:4" ht="15.95" customHeight="1" x14ac:dyDescent="0.2">
      <c r="A57" s="370">
        <v>56</v>
      </c>
      <c r="B57" s="376" t="s">
        <v>284</v>
      </c>
      <c r="C57" s="373" t="s">
        <v>331</v>
      </c>
      <c r="D57" s="369" t="s">
        <v>491</v>
      </c>
    </row>
    <row r="58" spans="1:4" ht="15.95" customHeight="1" x14ac:dyDescent="0.2">
      <c r="A58" s="370">
        <v>57</v>
      </c>
      <c r="B58" s="376" t="s">
        <v>284</v>
      </c>
      <c r="C58" s="373" t="s">
        <v>329</v>
      </c>
      <c r="D58" s="369" t="s">
        <v>492</v>
      </c>
    </row>
    <row r="59" spans="1:4" ht="15.95" customHeight="1" x14ac:dyDescent="0.2">
      <c r="A59" s="370">
        <v>58</v>
      </c>
      <c r="B59" s="376" t="s">
        <v>284</v>
      </c>
      <c r="C59" s="373" t="s">
        <v>317</v>
      </c>
      <c r="D59" s="369" t="s">
        <v>493</v>
      </c>
    </row>
    <row r="60" spans="1:4" ht="15.95" customHeight="1" x14ac:dyDescent="0.2">
      <c r="A60" s="370">
        <v>59</v>
      </c>
      <c r="B60" s="376" t="s">
        <v>284</v>
      </c>
      <c r="C60" s="373" t="s">
        <v>326</v>
      </c>
      <c r="D60" s="369" t="s">
        <v>494</v>
      </c>
    </row>
    <row r="61" spans="1:4" ht="15.95" customHeight="1" x14ac:dyDescent="0.2">
      <c r="A61" s="370">
        <v>60</v>
      </c>
      <c r="B61" s="376" t="s">
        <v>284</v>
      </c>
      <c r="C61" s="373" t="s">
        <v>315</v>
      </c>
      <c r="D61" s="369" t="s">
        <v>495</v>
      </c>
    </row>
    <row r="62" spans="1:4" ht="15.95" customHeight="1" x14ac:dyDescent="0.2">
      <c r="A62" s="370">
        <v>61</v>
      </c>
      <c r="B62" s="376" t="s">
        <v>284</v>
      </c>
      <c r="C62" s="373" t="s">
        <v>327</v>
      </c>
      <c r="D62" s="369" t="s">
        <v>496</v>
      </c>
    </row>
    <row r="63" spans="1:4" ht="15.95" customHeight="1" x14ac:dyDescent="0.2">
      <c r="A63" s="370">
        <v>62</v>
      </c>
      <c r="B63" s="376" t="s">
        <v>284</v>
      </c>
      <c r="C63" s="373" t="s">
        <v>330</v>
      </c>
      <c r="D63" s="369" t="s">
        <v>497</v>
      </c>
    </row>
    <row r="64" spans="1:4" ht="15.95" customHeight="1" x14ac:dyDescent="0.2">
      <c r="A64" s="370">
        <v>63</v>
      </c>
      <c r="B64" s="376" t="s">
        <v>284</v>
      </c>
      <c r="C64" s="373" t="s">
        <v>320</v>
      </c>
      <c r="D64" s="369" t="s">
        <v>498</v>
      </c>
    </row>
    <row r="65" spans="1:4" ht="15.95" customHeight="1" x14ac:dyDescent="0.2">
      <c r="A65" s="370">
        <v>64</v>
      </c>
      <c r="B65" s="376" t="s">
        <v>284</v>
      </c>
      <c r="C65" s="373" t="s">
        <v>318</v>
      </c>
      <c r="D65" s="369" t="s">
        <v>499</v>
      </c>
    </row>
    <row r="66" spans="1:4" ht="15.95" customHeight="1" x14ac:dyDescent="0.2">
      <c r="A66" s="370">
        <v>65</v>
      </c>
      <c r="B66" s="376" t="s">
        <v>284</v>
      </c>
      <c r="C66" s="373" t="s">
        <v>321</v>
      </c>
      <c r="D66" s="369" t="s">
        <v>500</v>
      </c>
    </row>
    <row r="67" spans="1:4" ht="15.95" customHeight="1" x14ac:dyDescent="0.2">
      <c r="A67" s="370">
        <v>66</v>
      </c>
      <c r="B67" s="376" t="s">
        <v>284</v>
      </c>
      <c r="C67" s="373" t="s">
        <v>319</v>
      </c>
      <c r="D67" s="369" t="s">
        <v>501</v>
      </c>
    </row>
    <row r="68" spans="1:4" ht="15.95" customHeight="1" x14ac:dyDescent="0.2">
      <c r="A68" s="370">
        <v>67</v>
      </c>
      <c r="B68" s="376" t="s">
        <v>284</v>
      </c>
      <c r="C68" s="373" t="s">
        <v>313</v>
      </c>
      <c r="D68" s="369" t="s">
        <v>502</v>
      </c>
    </row>
    <row r="69" spans="1:4" ht="15.95" customHeight="1" x14ac:dyDescent="0.2">
      <c r="A69" s="370">
        <v>68</v>
      </c>
      <c r="B69" s="376" t="s">
        <v>284</v>
      </c>
      <c r="C69" s="373" t="s">
        <v>341</v>
      </c>
      <c r="D69" s="369" t="s">
        <v>503</v>
      </c>
    </row>
    <row r="70" spans="1:4" ht="15.95" customHeight="1" x14ac:dyDescent="0.2">
      <c r="A70" s="370">
        <v>69</v>
      </c>
      <c r="B70" s="376" t="s">
        <v>284</v>
      </c>
      <c r="C70" s="373" t="s">
        <v>339</v>
      </c>
      <c r="D70" s="369" t="s">
        <v>504</v>
      </c>
    </row>
    <row r="71" spans="1:4" ht="15.95" customHeight="1" x14ac:dyDescent="0.2">
      <c r="A71" s="370">
        <v>70</v>
      </c>
      <c r="B71" s="376" t="s">
        <v>284</v>
      </c>
      <c r="C71" s="373" t="s">
        <v>340</v>
      </c>
      <c r="D71" s="369" t="s">
        <v>505</v>
      </c>
    </row>
    <row r="72" spans="1:4" ht="15.95" customHeight="1" x14ac:dyDescent="0.2">
      <c r="A72" s="370">
        <v>71</v>
      </c>
      <c r="B72" s="377" t="s">
        <v>343</v>
      </c>
      <c r="C72" s="373" t="s">
        <v>342</v>
      </c>
      <c r="D72" s="369" t="s">
        <v>417</v>
      </c>
    </row>
    <row r="73" spans="1:4" ht="15.95" customHeight="1" x14ac:dyDescent="0.2">
      <c r="A73" s="370">
        <v>72</v>
      </c>
      <c r="B73" s="377" t="s">
        <v>343</v>
      </c>
      <c r="C73" s="373" t="s">
        <v>345</v>
      </c>
      <c r="D73" s="369" t="s">
        <v>418</v>
      </c>
    </row>
    <row r="74" spans="1:4" ht="15.95" customHeight="1" x14ac:dyDescent="0.2">
      <c r="A74" s="370">
        <v>73</v>
      </c>
      <c r="B74" s="377" t="s">
        <v>343</v>
      </c>
      <c r="C74" s="373" t="s">
        <v>344</v>
      </c>
      <c r="D74" s="369" t="s">
        <v>419</v>
      </c>
    </row>
    <row r="75" spans="1:4" ht="15.95" customHeight="1" x14ac:dyDescent="0.2">
      <c r="A75" s="370">
        <v>74</v>
      </c>
      <c r="B75" s="378" t="s">
        <v>347</v>
      </c>
      <c r="C75" s="373" t="s">
        <v>367</v>
      </c>
      <c r="D75" s="369" t="s">
        <v>420</v>
      </c>
    </row>
    <row r="76" spans="1:4" ht="15.95" customHeight="1" x14ac:dyDescent="0.2">
      <c r="A76" s="370">
        <v>75</v>
      </c>
      <c r="B76" s="378" t="s">
        <v>347</v>
      </c>
      <c r="C76" s="373" t="s">
        <v>357</v>
      </c>
      <c r="D76" s="369" t="s">
        <v>437</v>
      </c>
    </row>
    <row r="77" spans="1:4" ht="15.95" customHeight="1" x14ac:dyDescent="0.2">
      <c r="A77" s="370">
        <v>76</v>
      </c>
      <c r="B77" s="378" t="s">
        <v>347</v>
      </c>
      <c r="C77" s="373" t="s">
        <v>342</v>
      </c>
      <c r="D77" s="369" t="s">
        <v>436</v>
      </c>
    </row>
    <row r="78" spans="1:4" ht="15.95" customHeight="1" x14ac:dyDescent="0.2">
      <c r="A78" s="370">
        <v>77</v>
      </c>
      <c r="B78" s="376" t="s">
        <v>284</v>
      </c>
      <c r="C78" s="373" t="s">
        <v>350</v>
      </c>
      <c r="D78" s="369" t="s">
        <v>435</v>
      </c>
    </row>
    <row r="79" spans="1:4" ht="15.95" customHeight="1" x14ac:dyDescent="0.2">
      <c r="A79" s="370">
        <v>78</v>
      </c>
      <c r="B79" s="378" t="s">
        <v>347</v>
      </c>
      <c r="C79" s="373" t="s">
        <v>365</v>
      </c>
      <c r="D79" s="369" t="s">
        <v>434</v>
      </c>
    </row>
    <row r="80" spans="1:4" ht="15.95" customHeight="1" x14ac:dyDescent="0.2">
      <c r="A80" s="370">
        <v>79</v>
      </c>
      <c r="B80" s="376" t="s">
        <v>284</v>
      </c>
      <c r="C80" s="373" t="s">
        <v>348</v>
      </c>
      <c r="D80" s="369" t="s">
        <v>433</v>
      </c>
    </row>
    <row r="81" spans="1:4" ht="15.95" customHeight="1" x14ac:dyDescent="0.2">
      <c r="A81" s="370">
        <v>80</v>
      </c>
      <c r="B81" s="378" t="s">
        <v>347</v>
      </c>
      <c r="C81" s="373" t="s">
        <v>345</v>
      </c>
      <c r="D81" s="369" t="s">
        <v>421</v>
      </c>
    </row>
    <row r="82" spans="1:4" ht="15.95" customHeight="1" x14ac:dyDescent="0.2">
      <c r="A82" s="370">
        <v>81</v>
      </c>
      <c r="B82" s="378" t="s">
        <v>347</v>
      </c>
      <c r="C82" s="373" t="s">
        <v>355</v>
      </c>
      <c r="D82" s="369" t="s">
        <v>432</v>
      </c>
    </row>
    <row r="83" spans="1:4" ht="15.95" customHeight="1" x14ac:dyDescent="0.2">
      <c r="A83" s="370">
        <v>82</v>
      </c>
      <c r="B83" s="378" t="s">
        <v>347</v>
      </c>
      <c r="C83" s="373" t="s">
        <v>356</v>
      </c>
      <c r="D83" s="369" t="s">
        <v>431</v>
      </c>
    </row>
    <row r="84" spans="1:4" ht="15.95" customHeight="1" x14ac:dyDescent="0.2">
      <c r="A84" s="370">
        <v>83</v>
      </c>
      <c r="B84" s="378" t="s">
        <v>347</v>
      </c>
      <c r="C84" s="373" t="s">
        <v>351</v>
      </c>
      <c r="D84" s="369" t="s">
        <v>430</v>
      </c>
    </row>
    <row r="85" spans="1:4" ht="15.95" customHeight="1" x14ac:dyDescent="0.2">
      <c r="A85" s="370">
        <v>84</v>
      </c>
      <c r="B85" s="378" t="s">
        <v>347</v>
      </c>
      <c r="C85" s="373" t="s">
        <v>359</v>
      </c>
      <c r="D85" s="369" t="s">
        <v>429</v>
      </c>
    </row>
    <row r="86" spans="1:4" ht="15.95" customHeight="1" x14ac:dyDescent="0.2">
      <c r="A86" s="370">
        <v>85</v>
      </c>
      <c r="B86" s="378" t="s">
        <v>347</v>
      </c>
      <c r="C86" s="373" t="s">
        <v>353</v>
      </c>
      <c r="D86" s="369" t="s">
        <v>428</v>
      </c>
    </row>
    <row r="87" spans="1:4" ht="15.95" customHeight="1" x14ac:dyDescent="0.2">
      <c r="A87" s="370">
        <v>86</v>
      </c>
      <c r="B87" s="378" t="s">
        <v>347</v>
      </c>
      <c r="C87" s="373" t="s">
        <v>349</v>
      </c>
      <c r="D87" s="369" t="s">
        <v>427</v>
      </c>
    </row>
    <row r="88" spans="1:4" ht="15.95" customHeight="1" x14ac:dyDescent="0.2">
      <c r="A88" s="370">
        <v>87</v>
      </c>
      <c r="B88" s="378" t="s">
        <v>347</v>
      </c>
      <c r="C88" s="373" t="s">
        <v>354</v>
      </c>
      <c r="D88" s="369" t="s">
        <v>426</v>
      </c>
    </row>
    <row r="89" spans="1:4" ht="15.95" customHeight="1" x14ac:dyDescent="0.2">
      <c r="A89" s="370">
        <v>88</v>
      </c>
      <c r="B89" s="378" t="s">
        <v>347</v>
      </c>
      <c r="C89" s="373" t="s">
        <v>346</v>
      </c>
      <c r="D89" s="369" t="s">
        <v>422</v>
      </c>
    </row>
    <row r="90" spans="1:4" ht="15.95" customHeight="1" x14ac:dyDescent="0.2">
      <c r="A90" s="370">
        <v>89</v>
      </c>
      <c r="B90" s="379" t="s">
        <v>312</v>
      </c>
      <c r="C90" s="373" t="s">
        <v>312</v>
      </c>
      <c r="D90" s="369" t="s">
        <v>425</v>
      </c>
    </row>
    <row r="91" spans="1:4" ht="15.95" customHeight="1" x14ac:dyDescent="0.2">
      <c r="A91" s="370">
        <v>90</v>
      </c>
      <c r="B91" s="376" t="s">
        <v>284</v>
      </c>
      <c r="C91" s="373" t="s">
        <v>358</v>
      </c>
      <c r="D91" s="369" t="s">
        <v>423</v>
      </c>
    </row>
    <row r="92" spans="1:4" ht="15.95" customHeight="1" x14ac:dyDescent="0.2">
      <c r="A92" s="370">
        <v>91</v>
      </c>
      <c r="B92" s="378" t="s">
        <v>347</v>
      </c>
      <c r="C92" s="373" t="s">
        <v>352</v>
      </c>
      <c r="D92" s="369" t="s">
        <v>424</v>
      </c>
    </row>
  </sheetData>
  <autoFilter ref="B1:B92" xr:uid="{00000000-0009-0000-0000-000007000000}"/>
  <sortState xmlns:xlrd2="http://schemas.microsoft.com/office/spreadsheetml/2017/richdata2" ref="C72:F74">
    <sortCondition ref="C7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9</vt:i4>
      </vt:variant>
    </vt:vector>
  </HeadingPairs>
  <TitlesOfParts>
    <vt:vector size="17" baseType="lpstr">
      <vt:lpstr>Copertina 2026</vt:lpstr>
      <vt:lpstr>Resid.</vt:lpstr>
      <vt:lpstr>Tab. VANI</vt:lpstr>
      <vt:lpstr>classe edif.</vt:lpstr>
      <vt:lpstr>det. costo</vt:lpstr>
      <vt:lpstr>TOTALI - Q.E.</vt:lpstr>
      <vt:lpstr>dir. segr.</vt:lpstr>
      <vt:lpstr>Ambiti PGT</vt:lpstr>
      <vt:lpstr>'Ambiti PGT'!Area_stampa</vt:lpstr>
      <vt:lpstr>'classe edif.'!Area_stampa</vt:lpstr>
      <vt:lpstr>'Copertina 2026'!Area_stampa</vt:lpstr>
      <vt:lpstr>'det. costo'!Area_stampa</vt:lpstr>
      <vt:lpstr>'dir. segr.'!Area_stampa</vt:lpstr>
      <vt:lpstr>Resid.!Area_stampa</vt:lpstr>
      <vt:lpstr>'Tab. VANI'!Area_stampa</vt:lpstr>
      <vt:lpstr>'TOTALI - Q.E.'!Area_stampa</vt:lpstr>
      <vt:lpstr>'Tab. VANI'!Titoli_stampa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 Economico 2026</dc:title>
  <dc:creator>Comune di Caravaggio</dc:creator>
  <cp:lastModifiedBy>Daniele Provesi</cp:lastModifiedBy>
  <cp:lastPrinted>2026-01-03T17:44:16Z</cp:lastPrinted>
  <dcterms:created xsi:type="dcterms:W3CDTF">2008-11-12T13:20:25Z</dcterms:created>
  <dcterms:modified xsi:type="dcterms:W3CDTF">2026-02-05T11:11:18Z</dcterms:modified>
</cp:coreProperties>
</file>